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очта\"/>
    </mc:Choice>
  </mc:AlternateContent>
  <bookViews>
    <workbookView xWindow="0" yWindow="45" windowWidth="22980" windowHeight="9000" activeTab="4"/>
  </bookViews>
  <sheets>
    <sheet name="Ремонт фонд" sheetId="6" r:id="rId1"/>
    <sheet name="осн ср фонд" sheetId="5" r:id="rId2"/>
    <sheet name="др. расх фонд" sheetId="4" r:id="rId3"/>
    <sheet name="оборотн ср фонд" sheetId="3" r:id="rId4"/>
    <sheet name="др. расх бюджет " sheetId="2" r:id="rId5"/>
    <sheet name="оборотн ср бюджет " sheetId="1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P34" i="6" l="1"/>
  <c r="L34" i="6"/>
  <c r="H34" i="6"/>
  <c r="D34" i="6"/>
  <c r="P33" i="6"/>
  <c r="L33" i="6"/>
  <c r="I33" i="6"/>
  <c r="H33" i="6"/>
  <c r="E33" i="6"/>
  <c r="D33" i="6" s="1"/>
  <c r="C33" i="6" s="1"/>
  <c r="P31" i="6"/>
  <c r="L31" i="6"/>
  <c r="H31" i="6"/>
  <c r="D31" i="6"/>
  <c r="P30" i="6"/>
  <c r="L30" i="6"/>
  <c r="H30" i="6"/>
  <c r="D30" i="6"/>
  <c r="C30" i="6" s="1"/>
  <c r="P29" i="6"/>
  <c r="L29" i="6"/>
  <c r="K29" i="6"/>
  <c r="H29" i="6" s="1"/>
  <c r="D29" i="6"/>
  <c r="S28" i="6"/>
  <c r="S19" i="6" s="1"/>
  <c r="R28" i="6"/>
  <c r="Q28" i="6"/>
  <c r="Q21" i="6" s="1"/>
  <c r="O28" i="6"/>
  <c r="N28" i="6"/>
  <c r="M28" i="6"/>
  <c r="J28" i="6"/>
  <c r="I28" i="6"/>
  <c r="G28" i="6"/>
  <c r="F28" i="6"/>
  <c r="E28" i="6"/>
  <c r="E21" i="6" s="1"/>
  <c r="P27" i="6"/>
  <c r="L27" i="6"/>
  <c r="H27" i="6"/>
  <c r="D27" i="6"/>
  <c r="S26" i="6"/>
  <c r="R26" i="6"/>
  <c r="Q26" i="6"/>
  <c r="P26" i="6" s="1"/>
  <c r="O26" i="6"/>
  <c r="N26" i="6"/>
  <c r="M26" i="6"/>
  <c r="K26" i="6"/>
  <c r="J26" i="6"/>
  <c r="I26" i="6"/>
  <c r="G26" i="6"/>
  <c r="G21" i="6" s="1"/>
  <c r="F26" i="6"/>
  <c r="E26" i="6"/>
  <c r="L25" i="6"/>
  <c r="H25" i="6"/>
  <c r="D25" i="6"/>
  <c r="C25" i="6" s="1"/>
  <c r="P24" i="6"/>
  <c r="L24" i="6"/>
  <c r="K24" i="6"/>
  <c r="J24" i="6"/>
  <c r="I24" i="6"/>
  <c r="G24" i="6"/>
  <c r="F24" i="6"/>
  <c r="E24" i="6"/>
  <c r="P23" i="6"/>
  <c r="L23" i="6"/>
  <c r="H23" i="6"/>
  <c r="D23" i="6"/>
  <c r="S22" i="6"/>
  <c r="R22" i="6"/>
  <c r="Q22" i="6"/>
  <c r="O22" i="6"/>
  <c r="N22" i="6"/>
  <c r="N19" i="6" s="1"/>
  <c r="M22" i="6"/>
  <c r="L22" i="6" s="1"/>
  <c r="J22" i="6"/>
  <c r="J19" i="6" s="1"/>
  <c r="I22" i="6"/>
  <c r="G22" i="6"/>
  <c r="F22" i="6"/>
  <c r="E22" i="6"/>
  <c r="L21" i="6"/>
  <c r="P20" i="6"/>
  <c r="O20" i="6"/>
  <c r="L20" i="6" s="1"/>
  <c r="H20" i="6"/>
  <c r="D20" i="6"/>
  <c r="F19" i="6"/>
  <c r="E19" i="6"/>
  <c r="P18" i="6"/>
  <c r="L18" i="6"/>
  <c r="H18" i="6"/>
  <c r="D18" i="6"/>
  <c r="P17" i="6"/>
  <c r="L17" i="6"/>
  <c r="H17" i="6"/>
  <c r="D17" i="6"/>
  <c r="C17" i="6" s="1"/>
  <c r="P16" i="6"/>
  <c r="L16" i="6"/>
  <c r="H16" i="6"/>
  <c r="D16" i="6"/>
  <c r="P15" i="6"/>
  <c r="L15" i="6"/>
  <c r="H15" i="6"/>
  <c r="D15" i="6"/>
  <c r="P14" i="6"/>
  <c r="L14" i="6"/>
  <c r="H14" i="6"/>
  <c r="D14" i="6"/>
  <c r="C14" i="6" s="1"/>
  <c r="P13" i="6"/>
  <c r="L13" i="6"/>
  <c r="H13" i="6"/>
  <c r="D13" i="6"/>
  <c r="P12" i="6"/>
  <c r="L12" i="6"/>
  <c r="H12" i="6"/>
  <c r="D12" i="6"/>
  <c r="P11" i="6"/>
  <c r="L11" i="6"/>
  <c r="H11" i="6"/>
  <c r="D11" i="6"/>
  <c r="P10" i="6"/>
  <c r="L10" i="6"/>
  <c r="H10" i="6"/>
  <c r="D10" i="6"/>
  <c r="C10" i="6" s="1"/>
  <c r="P9" i="6"/>
  <c r="L9" i="6"/>
  <c r="H9" i="6"/>
  <c r="D9" i="6"/>
  <c r="P8" i="6"/>
  <c r="L8" i="6"/>
  <c r="H8" i="6"/>
  <c r="D8" i="6"/>
  <c r="P7" i="6"/>
  <c r="L7" i="6"/>
  <c r="H7" i="6"/>
  <c r="D7" i="6"/>
  <c r="S6" i="6"/>
  <c r="S5" i="6" s="1"/>
  <c r="S4" i="6" s="1"/>
  <c r="R6" i="6"/>
  <c r="Q6" i="6"/>
  <c r="Q5" i="6" s="1"/>
  <c r="M6" i="6"/>
  <c r="L6" i="6" s="1"/>
  <c r="J6" i="6"/>
  <c r="I6" i="6"/>
  <c r="H6" i="6" s="1"/>
  <c r="G6" i="6"/>
  <c r="G5" i="6" s="1"/>
  <c r="F6" i="6"/>
  <c r="F5" i="6" s="1"/>
  <c r="F4" i="6" s="1"/>
  <c r="E6" i="6"/>
  <c r="O5" i="6"/>
  <c r="N5" i="6"/>
  <c r="K5" i="6"/>
  <c r="J5" i="6"/>
  <c r="J4" i="6" s="1"/>
  <c r="P37" i="5"/>
  <c r="L37" i="5"/>
  <c r="H37" i="5"/>
  <c r="D37" i="5"/>
  <c r="C37" i="5" s="1"/>
  <c r="P36" i="5"/>
  <c r="L36" i="5"/>
  <c r="H36" i="5"/>
  <c r="D36" i="5"/>
  <c r="P35" i="5"/>
  <c r="L35" i="5"/>
  <c r="H35" i="5"/>
  <c r="D35" i="5"/>
  <c r="P34" i="5"/>
  <c r="L34" i="5"/>
  <c r="H34" i="5"/>
  <c r="D34" i="5"/>
  <c r="C34" i="5" s="1"/>
  <c r="P33" i="5"/>
  <c r="L33" i="5"/>
  <c r="H33" i="5"/>
  <c r="D33" i="5"/>
  <c r="C33" i="5" s="1"/>
  <c r="P32" i="5"/>
  <c r="L32" i="5"/>
  <c r="H32" i="5"/>
  <c r="D32" i="5"/>
  <c r="P31" i="5"/>
  <c r="L31" i="5"/>
  <c r="H31" i="5"/>
  <c r="D31" i="5"/>
  <c r="P30" i="5"/>
  <c r="L30" i="5"/>
  <c r="H30" i="5"/>
  <c r="D30" i="5"/>
  <c r="C30" i="5"/>
  <c r="P29" i="5"/>
  <c r="L29" i="5"/>
  <c r="H29" i="5"/>
  <c r="D29" i="5"/>
  <c r="P28" i="5"/>
  <c r="L28" i="5"/>
  <c r="H28" i="5"/>
  <c r="D28" i="5"/>
  <c r="P27" i="5"/>
  <c r="L27" i="5"/>
  <c r="H27" i="5"/>
  <c r="D27" i="5"/>
  <c r="C27" i="5" s="1"/>
  <c r="S26" i="5"/>
  <c r="R26" i="5"/>
  <c r="Q26" i="5"/>
  <c r="O26" i="5"/>
  <c r="N26" i="5"/>
  <c r="M26" i="5"/>
  <c r="L26" i="5" s="1"/>
  <c r="K26" i="5"/>
  <c r="J26" i="5"/>
  <c r="I26" i="5"/>
  <c r="G26" i="5"/>
  <c r="F26" i="5"/>
  <c r="E26" i="5"/>
  <c r="D26" i="5" s="1"/>
  <c r="P25" i="5"/>
  <c r="L25" i="5"/>
  <c r="H25" i="5"/>
  <c r="D25" i="5"/>
  <c r="P24" i="5"/>
  <c r="L24" i="5"/>
  <c r="H24" i="5"/>
  <c r="D24" i="5"/>
  <c r="C24" i="5" s="1"/>
  <c r="P23" i="5"/>
  <c r="L23" i="5"/>
  <c r="H23" i="5"/>
  <c r="D23" i="5"/>
  <c r="C23" i="5" s="1"/>
  <c r="P22" i="5"/>
  <c r="L22" i="5"/>
  <c r="H22" i="5"/>
  <c r="D22" i="5"/>
  <c r="P21" i="5"/>
  <c r="L21" i="5"/>
  <c r="H21" i="5"/>
  <c r="D21" i="5"/>
  <c r="P20" i="5"/>
  <c r="L20" i="5"/>
  <c r="H20" i="5"/>
  <c r="D20" i="5"/>
  <c r="P19" i="5"/>
  <c r="L19" i="5"/>
  <c r="H19" i="5"/>
  <c r="D19" i="5"/>
  <c r="P18" i="5"/>
  <c r="L18" i="5"/>
  <c r="H18" i="5"/>
  <c r="D18" i="5"/>
  <c r="P17" i="5"/>
  <c r="L17" i="5"/>
  <c r="H17" i="5"/>
  <c r="D17" i="5"/>
  <c r="P16" i="5"/>
  <c r="L16" i="5"/>
  <c r="H16" i="5"/>
  <c r="D16" i="5"/>
  <c r="P15" i="5"/>
  <c r="L15" i="5"/>
  <c r="H15" i="5"/>
  <c r="D15" i="5"/>
  <c r="P14" i="5"/>
  <c r="L14" i="5"/>
  <c r="H14" i="5"/>
  <c r="D14" i="5"/>
  <c r="S13" i="5"/>
  <c r="S5" i="5" s="1"/>
  <c r="R13" i="5"/>
  <c r="Q13" i="5"/>
  <c r="O13" i="5"/>
  <c r="N13" i="5"/>
  <c r="M13" i="5"/>
  <c r="K13" i="5"/>
  <c r="J13" i="5"/>
  <c r="H13" i="5" s="1"/>
  <c r="I13" i="5"/>
  <c r="G13" i="5"/>
  <c r="F13" i="5"/>
  <c r="E13" i="5"/>
  <c r="D13" i="5" s="1"/>
  <c r="P12" i="5"/>
  <c r="L12" i="5"/>
  <c r="H12" i="5"/>
  <c r="D12" i="5"/>
  <c r="P11" i="5"/>
  <c r="L11" i="5"/>
  <c r="H11" i="5"/>
  <c r="D11" i="5"/>
  <c r="P10" i="5"/>
  <c r="L10" i="5"/>
  <c r="H10" i="5"/>
  <c r="D10" i="5"/>
  <c r="C10" i="5"/>
  <c r="P9" i="5"/>
  <c r="L9" i="5"/>
  <c r="H9" i="5"/>
  <c r="D9" i="5"/>
  <c r="C9" i="5" s="1"/>
  <c r="P8" i="5"/>
  <c r="L8" i="5"/>
  <c r="H8" i="5"/>
  <c r="D8" i="5"/>
  <c r="S7" i="5"/>
  <c r="R7" i="5"/>
  <c r="R5" i="5" s="1"/>
  <c r="Q7" i="5"/>
  <c r="Q5" i="5" s="1"/>
  <c r="O7" i="5"/>
  <c r="O5" i="5" s="1"/>
  <c r="N7" i="5"/>
  <c r="N5" i="5" s="1"/>
  <c r="M7" i="5"/>
  <c r="K7" i="5"/>
  <c r="J7" i="5"/>
  <c r="I7" i="5"/>
  <c r="G7" i="5"/>
  <c r="G5" i="5" s="1"/>
  <c r="F7" i="5"/>
  <c r="E7" i="5"/>
  <c r="M5" i="5"/>
  <c r="I5" i="5"/>
  <c r="P67" i="4"/>
  <c r="L67" i="4"/>
  <c r="H67" i="4"/>
  <c r="D67" i="4"/>
  <c r="P66" i="4"/>
  <c r="O66" i="4"/>
  <c r="L66" i="4" s="1"/>
  <c r="H66" i="4"/>
  <c r="D66" i="4"/>
  <c r="P65" i="4"/>
  <c r="L65" i="4"/>
  <c r="K65" i="4"/>
  <c r="H65" i="4" s="1"/>
  <c r="D65" i="4"/>
  <c r="P64" i="4"/>
  <c r="L64" i="4"/>
  <c r="H64" i="4"/>
  <c r="D64" i="4"/>
  <c r="P63" i="4"/>
  <c r="L63" i="4"/>
  <c r="H63" i="4"/>
  <c r="D63" i="4"/>
  <c r="P62" i="4"/>
  <c r="L62" i="4"/>
  <c r="H62" i="4"/>
  <c r="C62" i="4" s="1"/>
  <c r="D62" i="4"/>
  <c r="P61" i="4"/>
  <c r="L61" i="4"/>
  <c r="H61" i="4"/>
  <c r="D61" i="4"/>
  <c r="P60" i="4"/>
  <c r="C60" i="4" s="1"/>
  <c r="L60" i="4"/>
  <c r="H60" i="4"/>
  <c r="D60" i="4"/>
  <c r="P59" i="4"/>
  <c r="L59" i="4"/>
  <c r="H59" i="4"/>
  <c r="D59" i="4"/>
  <c r="P58" i="4"/>
  <c r="L58" i="4"/>
  <c r="H58" i="4"/>
  <c r="D58" i="4"/>
  <c r="P57" i="4"/>
  <c r="L57" i="4"/>
  <c r="H57" i="4"/>
  <c r="D57" i="4"/>
  <c r="P56" i="4"/>
  <c r="L56" i="4"/>
  <c r="H56" i="4"/>
  <c r="D56" i="4"/>
  <c r="P55" i="4"/>
  <c r="L55" i="4"/>
  <c r="H55" i="4"/>
  <c r="D55" i="4"/>
  <c r="P54" i="4"/>
  <c r="L54" i="4"/>
  <c r="H54" i="4"/>
  <c r="D54" i="4"/>
  <c r="P53" i="4"/>
  <c r="L53" i="4"/>
  <c r="H53" i="4"/>
  <c r="D53" i="4"/>
  <c r="P52" i="4"/>
  <c r="L52" i="4"/>
  <c r="H52" i="4"/>
  <c r="D52" i="4"/>
  <c r="C52" i="4" s="1"/>
  <c r="P51" i="4"/>
  <c r="L51" i="4"/>
  <c r="H51" i="4"/>
  <c r="D51" i="4"/>
  <c r="P50" i="4"/>
  <c r="L50" i="4"/>
  <c r="H50" i="4"/>
  <c r="D50" i="4"/>
  <c r="P49" i="4"/>
  <c r="L49" i="4"/>
  <c r="H49" i="4"/>
  <c r="D49" i="4"/>
  <c r="P48" i="4"/>
  <c r="L48" i="4"/>
  <c r="H48" i="4"/>
  <c r="D48" i="4"/>
  <c r="P47" i="4"/>
  <c r="L47" i="4"/>
  <c r="H47" i="4"/>
  <c r="D47" i="4"/>
  <c r="P46" i="4"/>
  <c r="L46" i="4"/>
  <c r="H46" i="4"/>
  <c r="G46" i="4"/>
  <c r="G34" i="4" s="1"/>
  <c r="G33" i="4" s="1"/>
  <c r="D46" i="4"/>
  <c r="P44" i="4"/>
  <c r="L44" i="4"/>
  <c r="H44" i="4"/>
  <c r="D44" i="4"/>
  <c r="P43" i="4"/>
  <c r="L43" i="4"/>
  <c r="H43" i="4"/>
  <c r="D43" i="4"/>
  <c r="P42" i="4"/>
  <c r="L42" i="4"/>
  <c r="H42" i="4"/>
  <c r="D42" i="4"/>
  <c r="P41" i="4"/>
  <c r="L41" i="4"/>
  <c r="H41" i="4"/>
  <c r="D41" i="4"/>
  <c r="P40" i="4"/>
  <c r="L40" i="4"/>
  <c r="H40" i="4"/>
  <c r="D40" i="4"/>
  <c r="P39" i="4"/>
  <c r="L39" i="4"/>
  <c r="H39" i="4"/>
  <c r="D39" i="4"/>
  <c r="C39" i="4" s="1"/>
  <c r="P38" i="4"/>
  <c r="L38" i="4"/>
  <c r="H38" i="4"/>
  <c r="D38" i="4"/>
  <c r="P37" i="4"/>
  <c r="L37" i="4"/>
  <c r="H37" i="4"/>
  <c r="D37" i="4"/>
  <c r="P36" i="4"/>
  <c r="L36" i="4"/>
  <c r="H36" i="4"/>
  <c r="D36" i="4"/>
  <c r="C36" i="4" s="1"/>
  <c r="P35" i="4"/>
  <c r="L35" i="4"/>
  <c r="H35" i="4"/>
  <c r="D35" i="4"/>
  <c r="S34" i="4"/>
  <c r="S33" i="4" s="1"/>
  <c r="R34" i="4"/>
  <c r="R33" i="4" s="1"/>
  <c r="Q34" i="4"/>
  <c r="N34" i="4"/>
  <c r="N33" i="4" s="1"/>
  <c r="M34" i="4"/>
  <c r="K34" i="4"/>
  <c r="K33" i="4" s="1"/>
  <c r="J34" i="4"/>
  <c r="J33" i="4" s="1"/>
  <c r="I34" i="4"/>
  <c r="F34" i="4"/>
  <c r="F33" i="4" s="1"/>
  <c r="E34" i="4"/>
  <c r="P32" i="4"/>
  <c r="L32" i="4"/>
  <c r="H32" i="4"/>
  <c r="D32" i="4"/>
  <c r="C32" i="4" s="1"/>
  <c r="P31" i="4"/>
  <c r="L31" i="4"/>
  <c r="H31" i="4"/>
  <c r="F31" i="4"/>
  <c r="D31" i="4" s="1"/>
  <c r="P30" i="4"/>
  <c r="O30" i="4"/>
  <c r="L30" i="4" s="1"/>
  <c r="H30" i="4"/>
  <c r="D30" i="4"/>
  <c r="P29" i="4"/>
  <c r="L29" i="4"/>
  <c r="H29" i="4"/>
  <c r="D29" i="4"/>
  <c r="L28" i="4"/>
  <c r="H28" i="4"/>
  <c r="D28" i="4"/>
  <c r="S27" i="4"/>
  <c r="R27" i="4"/>
  <c r="R16" i="4" s="1"/>
  <c r="R6" i="4" s="1"/>
  <c r="Q27" i="4"/>
  <c r="N27" i="4"/>
  <c r="M27" i="4"/>
  <c r="K27" i="4"/>
  <c r="J27" i="4"/>
  <c r="I27" i="4"/>
  <c r="H27" i="4" s="1"/>
  <c r="G27" i="4"/>
  <c r="E27" i="4"/>
  <c r="P26" i="4"/>
  <c r="L26" i="4"/>
  <c r="H26" i="4"/>
  <c r="P25" i="4"/>
  <c r="L25" i="4"/>
  <c r="H25" i="4"/>
  <c r="D25" i="4"/>
  <c r="P24" i="4"/>
  <c r="L24" i="4"/>
  <c r="H24" i="4"/>
  <c r="D24" i="4"/>
  <c r="P23" i="4"/>
  <c r="L23" i="4"/>
  <c r="H23" i="4"/>
  <c r="D23" i="4"/>
  <c r="C23" i="4"/>
  <c r="P22" i="4"/>
  <c r="L22" i="4"/>
  <c r="H22" i="4"/>
  <c r="D22" i="4"/>
  <c r="P21" i="4"/>
  <c r="L21" i="4"/>
  <c r="H21" i="4"/>
  <c r="D21" i="4"/>
  <c r="P20" i="4"/>
  <c r="L20" i="4"/>
  <c r="H20" i="4"/>
  <c r="D20" i="4"/>
  <c r="P19" i="4"/>
  <c r="L19" i="4"/>
  <c r="H19" i="4"/>
  <c r="D19" i="4"/>
  <c r="P18" i="4"/>
  <c r="L18" i="4"/>
  <c r="H18" i="4"/>
  <c r="D18" i="4"/>
  <c r="S17" i="4"/>
  <c r="R17" i="4"/>
  <c r="Q17" i="4"/>
  <c r="O17" i="4"/>
  <c r="N17" i="4"/>
  <c r="N16" i="4" s="1"/>
  <c r="M17" i="4"/>
  <c r="K17" i="4"/>
  <c r="K16" i="4" s="1"/>
  <c r="J17" i="4"/>
  <c r="J16" i="4" s="1"/>
  <c r="I17" i="4"/>
  <c r="H17" i="4" s="1"/>
  <c r="G17" i="4"/>
  <c r="F17" i="4"/>
  <c r="E17" i="4"/>
  <c r="S16" i="4"/>
  <c r="P15" i="4"/>
  <c r="C15" i="4" s="1"/>
  <c r="P14" i="4"/>
  <c r="L14" i="4"/>
  <c r="H14" i="4"/>
  <c r="D14" i="4"/>
  <c r="P13" i="4"/>
  <c r="L13" i="4"/>
  <c r="H13" i="4"/>
  <c r="D13" i="4"/>
  <c r="P12" i="4"/>
  <c r="L12" i="4"/>
  <c r="H12" i="4"/>
  <c r="D12" i="4"/>
  <c r="C12" i="4"/>
  <c r="P11" i="4"/>
  <c r="L11" i="4"/>
  <c r="H11" i="4"/>
  <c r="D11" i="4"/>
  <c r="C11" i="4" s="1"/>
  <c r="P10" i="4"/>
  <c r="L10" i="4"/>
  <c r="H10" i="4"/>
  <c r="F10" i="4"/>
  <c r="E10" i="4"/>
  <c r="E7" i="4" s="1"/>
  <c r="P9" i="4"/>
  <c r="L9" i="4"/>
  <c r="H9" i="4"/>
  <c r="C9" i="4" s="1"/>
  <c r="P8" i="4"/>
  <c r="L8" i="4"/>
  <c r="H8" i="4"/>
  <c r="D8" i="4"/>
  <c r="S7" i="4"/>
  <c r="R7" i="4"/>
  <c r="Q7" i="4"/>
  <c r="O7" i="4"/>
  <c r="N7" i="4"/>
  <c r="M7" i="4"/>
  <c r="K7" i="4"/>
  <c r="J7" i="4"/>
  <c r="J6" i="4" s="1"/>
  <c r="I7" i="4"/>
  <c r="H7" i="4" s="1"/>
  <c r="G7" i="4"/>
  <c r="F7" i="4"/>
  <c r="P33" i="3"/>
  <c r="L33" i="3"/>
  <c r="C33" i="3" s="1"/>
  <c r="H33" i="3"/>
  <c r="D33" i="3"/>
  <c r="P32" i="3"/>
  <c r="L32" i="3"/>
  <c r="H32" i="3"/>
  <c r="D32" i="3"/>
  <c r="P31" i="3"/>
  <c r="L31" i="3"/>
  <c r="H31" i="3"/>
  <c r="D31" i="3"/>
  <c r="P30" i="3"/>
  <c r="O30" i="3"/>
  <c r="L30" i="3" s="1"/>
  <c r="H30" i="3"/>
  <c r="D30" i="3"/>
  <c r="S29" i="3"/>
  <c r="R29" i="3"/>
  <c r="Q29" i="3"/>
  <c r="O29" i="3"/>
  <c r="N29" i="3"/>
  <c r="M29" i="3"/>
  <c r="K29" i="3"/>
  <c r="J29" i="3"/>
  <c r="I29" i="3"/>
  <c r="G29" i="3"/>
  <c r="F29" i="3"/>
  <c r="E29" i="3"/>
  <c r="P28" i="3"/>
  <c r="L28" i="3"/>
  <c r="H28" i="3"/>
  <c r="D28" i="3"/>
  <c r="S27" i="3"/>
  <c r="R27" i="3"/>
  <c r="Q27" i="3"/>
  <c r="O27" i="3"/>
  <c r="N27" i="3"/>
  <c r="M27" i="3"/>
  <c r="K27" i="3"/>
  <c r="J27" i="3"/>
  <c r="I27" i="3"/>
  <c r="G27" i="3"/>
  <c r="F27" i="3"/>
  <c r="E27" i="3"/>
  <c r="P26" i="3"/>
  <c r="L26" i="3"/>
  <c r="H26" i="3"/>
  <c r="D26" i="3"/>
  <c r="P25" i="3"/>
  <c r="L25" i="3"/>
  <c r="H25" i="3"/>
  <c r="D25" i="3"/>
  <c r="P24" i="3"/>
  <c r="L24" i="3"/>
  <c r="H24" i="3"/>
  <c r="D24" i="3"/>
  <c r="S23" i="3"/>
  <c r="S8" i="3" s="1"/>
  <c r="S7" i="3" s="1"/>
  <c r="S6" i="3" s="1"/>
  <c r="S5" i="3" s="1"/>
  <c r="R23" i="3"/>
  <c r="Q23" i="3"/>
  <c r="O23" i="3"/>
  <c r="N23" i="3"/>
  <c r="M23" i="3"/>
  <c r="K23" i="3"/>
  <c r="J23" i="3"/>
  <c r="I23" i="3"/>
  <c r="G23" i="3"/>
  <c r="F23" i="3"/>
  <c r="E23" i="3"/>
  <c r="P22" i="3"/>
  <c r="L22" i="3"/>
  <c r="H22" i="3"/>
  <c r="D22" i="3"/>
  <c r="P21" i="3"/>
  <c r="L21" i="3"/>
  <c r="H21" i="3"/>
  <c r="D21" i="3"/>
  <c r="C21" i="3" s="1"/>
  <c r="P20" i="3"/>
  <c r="L20" i="3"/>
  <c r="H20" i="3"/>
  <c r="D20" i="3"/>
  <c r="P18" i="3"/>
  <c r="L18" i="3"/>
  <c r="H18" i="3"/>
  <c r="D18" i="3"/>
  <c r="P17" i="3"/>
  <c r="L17" i="3"/>
  <c r="H17" i="3"/>
  <c r="D17" i="3"/>
  <c r="P16" i="3"/>
  <c r="L16" i="3"/>
  <c r="H16" i="3"/>
  <c r="D16" i="3"/>
  <c r="P15" i="3"/>
  <c r="L15" i="3"/>
  <c r="H15" i="3"/>
  <c r="D15" i="3"/>
  <c r="P14" i="3"/>
  <c r="L14" i="3"/>
  <c r="H14" i="3"/>
  <c r="D14" i="3"/>
  <c r="P13" i="3"/>
  <c r="O13" i="3"/>
  <c r="L13" i="3" s="1"/>
  <c r="H13" i="3"/>
  <c r="G13" i="3"/>
  <c r="G8" i="3" s="1"/>
  <c r="G7" i="3" s="1"/>
  <c r="G6" i="3" s="1"/>
  <c r="G5" i="3" s="1"/>
  <c r="D13" i="3"/>
  <c r="P12" i="3"/>
  <c r="L12" i="3"/>
  <c r="H12" i="3"/>
  <c r="D12" i="3"/>
  <c r="P11" i="3"/>
  <c r="C11" i="3" s="1"/>
  <c r="C10" i="3"/>
  <c r="P9" i="3"/>
  <c r="L9" i="3"/>
  <c r="H9" i="3"/>
  <c r="C9" i="3" s="1"/>
  <c r="D9" i="3"/>
  <c r="R8" i="3"/>
  <c r="R7" i="3" s="1"/>
  <c r="R6" i="3" s="1"/>
  <c r="R5" i="3" s="1"/>
  <c r="N8" i="3"/>
  <c r="N7" i="3" s="1"/>
  <c r="N6" i="3" s="1"/>
  <c r="N5" i="3" s="1"/>
  <c r="M8" i="3"/>
  <c r="K8" i="3"/>
  <c r="J8" i="3"/>
  <c r="J7" i="3" s="1"/>
  <c r="I8" i="3"/>
  <c r="F8" i="3"/>
  <c r="E8" i="3"/>
  <c r="P55" i="2"/>
  <c r="L55" i="2"/>
  <c r="H55" i="2"/>
  <c r="D55" i="2"/>
  <c r="P54" i="2"/>
  <c r="L54" i="2"/>
  <c r="H54" i="2"/>
  <c r="D54" i="2"/>
  <c r="C54" i="2" s="1"/>
  <c r="P53" i="2"/>
  <c r="L53" i="2"/>
  <c r="H53" i="2"/>
  <c r="D53" i="2"/>
  <c r="P52" i="2"/>
  <c r="L52" i="2"/>
  <c r="H52" i="2"/>
  <c r="D52" i="2"/>
  <c r="P51" i="2"/>
  <c r="L51" i="2"/>
  <c r="H51" i="2"/>
  <c r="D51" i="2"/>
  <c r="P50" i="2"/>
  <c r="L50" i="2"/>
  <c r="H50" i="2"/>
  <c r="D50" i="2"/>
  <c r="C50" i="2"/>
  <c r="P49" i="2"/>
  <c r="L49" i="2"/>
  <c r="H49" i="2"/>
  <c r="D49" i="2"/>
  <c r="C49" i="2" s="1"/>
  <c r="P48" i="2"/>
  <c r="L48" i="2"/>
  <c r="H48" i="2"/>
  <c r="D48" i="2"/>
  <c r="P47" i="2"/>
  <c r="L47" i="2"/>
  <c r="H47" i="2"/>
  <c r="D47" i="2"/>
  <c r="C47" i="2" s="1"/>
  <c r="P46" i="2"/>
  <c r="L46" i="2"/>
  <c r="H46" i="2"/>
  <c r="D46" i="2"/>
  <c r="C46" i="2" s="1"/>
  <c r="P45" i="2"/>
  <c r="L45" i="2"/>
  <c r="H45" i="2"/>
  <c r="D45" i="2"/>
  <c r="P44" i="2"/>
  <c r="L44" i="2"/>
  <c r="H44" i="2"/>
  <c r="C44" i="2" s="1"/>
  <c r="D44" i="2"/>
  <c r="P43" i="2"/>
  <c r="L43" i="2"/>
  <c r="H43" i="2"/>
  <c r="D43" i="2"/>
  <c r="P42" i="2"/>
  <c r="L42" i="2"/>
  <c r="H42" i="2"/>
  <c r="D42" i="2"/>
  <c r="C42" i="2" s="1"/>
  <c r="P41" i="2"/>
  <c r="L41" i="2"/>
  <c r="H41" i="2"/>
  <c r="D41" i="2"/>
  <c r="P40" i="2"/>
  <c r="L40" i="2"/>
  <c r="H40" i="2"/>
  <c r="D40" i="2"/>
  <c r="P39" i="2"/>
  <c r="L39" i="2"/>
  <c r="H39" i="2"/>
  <c r="D39" i="2"/>
  <c r="P38" i="2"/>
  <c r="L38" i="2"/>
  <c r="H38" i="2"/>
  <c r="D38" i="2"/>
  <c r="C38" i="2" s="1"/>
  <c r="P37" i="2"/>
  <c r="L37" i="2"/>
  <c r="H37" i="2"/>
  <c r="D37" i="2"/>
  <c r="P36" i="2"/>
  <c r="L36" i="2"/>
  <c r="H36" i="2"/>
  <c r="D36" i="2"/>
  <c r="P35" i="2"/>
  <c r="L35" i="2"/>
  <c r="H35" i="2"/>
  <c r="D35" i="2"/>
  <c r="P34" i="2"/>
  <c r="L34" i="2"/>
  <c r="H34" i="2"/>
  <c r="D34" i="2"/>
  <c r="C34" i="2"/>
  <c r="P33" i="2"/>
  <c r="L33" i="2"/>
  <c r="H33" i="2"/>
  <c r="D33" i="2"/>
  <c r="C33" i="2" s="1"/>
  <c r="P32" i="2"/>
  <c r="L32" i="2"/>
  <c r="H32" i="2"/>
  <c r="D32" i="2"/>
  <c r="P31" i="2"/>
  <c r="L31" i="2"/>
  <c r="H31" i="2"/>
  <c r="D31" i="2"/>
  <c r="C31" i="2" s="1"/>
  <c r="P30" i="2"/>
  <c r="L30" i="2"/>
  <c r="H30" i="2"/>
  <c r="D30" i="2"/>
  <c r="C30" i="2" s="1"/>
  <c r="S29" i="2"/>
  <c r="R29" i="2"/>
  <c r="Q29" i="2"/>
  <c r="P29" i="2" s="1"/>
  <c r="O29" i="2"/>
  <c r="O28" i="2" s="1"/>
  <c r="N29" i="2"/>
  <c r="M29" i="2"/>
  <c r="L29" i="2" s="1"/>
  <c r="K29" i="2"/>
  <c r="J29" i="2"/>
  <c r="J28" i="2" s="1"/>
  <c r="I29" i="2"/>
  <c r="H29" i="2" s="1"/>
  <c r="G29" i="2"/>
  <c r="G28" i="2" s="1"/>
  <c r="F29" i="2"/>
  <c r="E29" i="2"/>
  <c r="D29" i="2" s="1"/>
  <c r="C29" i="2" s="1"/>
  <c r="S28" i="2"/>
  <c r="R28" i="2"/>
  <c r="Q28" i="2"/>
  <c r="P28" i="2" s="1"/>
  <c r="N28" i="2"/>
  <c r="K28" i="2"/>
  <c r="F28" i="2"/>
  <c r="P27" i="2"/>
  <c r="L27" i="2"/>
  <c r="H27" i="2"/>
  <c r="D27" i="2"/>
  <c r="P26" i="2"/>
  <c r="L26" i="2"/>
  <c r="H26" i="2"/>
  <c r="C26" i="2" s="1"/>
  <c r="D26" i="2"/>
  <c r="P25" i="2"/>
  <c r="L25" i="2"/>
  <c r="H25" i="2"/>
  <c r="D25" i="2"/>
  <c r="C25" i="2" s="1"/>
  <c r="S24" i="2"/>
  <c r="R24" i="2"/>
  <c r="Q24" i="2"/>
  <c r="O24" i="2"/>
  <c r="N24" i="2"/>
  <c r="M24" i="2"/>
  <c r="L24" i="2" s="1"/>
  <c r="K24" i="2"/>
  <c r="J24" i="2"/>
  <c r="I24" i="2"/>
  <c r="G24" i="2"/>
  <c r="F24" i="2"/>
  <c r="E24" i="2"/>
  <c r="D24" i="2" s="1"/>
  <c r="P23" i="2"/>
  <c r="L23" i="2"/>
  <c r="H23" i="2"/>
  <c r="D23" i="2"/>
  <c r="P22" i="2"/>
  <c r="L22" i="2"/>
  <c r="H22" i="2"/>
  <c r="D22" i="2"/>
  <c r="C22" i="2" s="1"/>
  <c r="P21" i="2"/>
  <c r="L21" i="2"/>
  <c r="H21" i="2"/>
  <c r="D21" i="2"/>
  <c r="P20" i="2"/>
  <c r="L20" i="2"/>
  <c r="H20" i="2"/>
  <c r="D20" i="2"/>
  <c r="P19" i="2"/>
  <c r="L19" i="2"/>
  <c r="H19" i="2"/>
  <c r="D19" i="2"/>
  <c r="P18" i="2"/>
  <c r="L18" i="2"/>
  <c r="H18" i="2"/>
  <c r="D18" i="2"/>
  <c r="C18" i="2"/>
  <c r="P17" i="2"/>
  <c r="L17" i="2"/>
  <c r="H17" i="2"/>
  <c r="D17" i="2"/>
  <c r="C17" i="2" s="1"/>
  <c r="P16" i="2"/>
  <c r="L16" i="2"/>
  <c r="H16" i="2"/>
  <c r="D16" i="2"/>
  <c r="S15" i="2"/>
  <c r="R15" i="2"/>
  <c r="R14" i="2" s="1"/>
  <c r="Q15" i="2"/>
  <c r="O15" i="2"/>
  <c r="O14" i="2" s="1"/>
  <c r="N15" i="2"/>
  <c r="M15" i="2"/>
  <c r="K15" i="2"/>
  <c r="K14" i="2" s="1"/>
  <c r="J15" i="2"/>
  <c r="J14" i="2" s="1"/>
  <c r="I15" i="2"/>
  <c r="G15" i="2"/>
  <c r="G14" i="2" s="1"/>
  <c r="F15" i="2"/>
  <c r="F14" i="2" s="1"/>
  <c r="E15" i="2"/>
  <c r="S14" i="2"/>
  <c r="Q14" i="2"/>
  <c r="I14" i="2"/>
  <c r="E14" i="2"/>
  <c r="P13" i="2"/>
  <c r="L13" i="2"/>
  <c r="H13" i="2"/>
  <c r="D13" i="2"/>
  <c r="C13" i="2" s="1"/>
  <c r="P12" i="2"/>
  <c r="L12" i="2"/>
  <c r="H12" i="2"/>
  <c r="D12" i="2"/>
  <c r="P11" i="2"/>
  <c r="L11" i="2"/>
  <c r="H11" i="2"/>
  <c r="D11" i="2"/>
  <c r="P10" i="2"/>
  <c r="L10" i="2"/>
  <c r="H10" i="2"/>
  <c r="D10" i="2"/>
  <c r="C10" i="2" s="1"/>
  <c r="P9" i="2"/>
  <c r="L9" i="2"/>
  <c r="H9" i="2"/>
  <c r="D9" i="2"/>
  <c r="P8" i="2"/>
  <c r="L8" i="2"/>
  <c r="H8" i="2"/>
  <c r="C8" i="2" s="1"/>
  <c r="D8" i="2"/>
  <c r="P7" i="2"/>
  <c r="L7" i="2"/>
  <c r="H7" i="2"/>
  <c r="D7" i="2"/>
  <c r="S6" i="2"/>
  <c r="P6" i="2" s="1"/>
  <c r="R6" i="2"/>
  <c r="Q6" i="2"/>
  <c r="Q5" i="2" s="1"/>
  <c r="O6" i="2"/>
  <c r="N6" i="2"/>
  <c r="M6" i="2"/>
  <c r="K6" i="2"/>
  <c r="H6" i="2" s="1"/>
  <c r="J6" i="2"/>
  <c r="I6" i="2"/>
  <c r="G6" i="2"/>
  <c r="F6" i="2"/>
  <c r="E6" i="2"/>
  <c r="P47" i="1"/>
  <c r="L47" i="1"/>
  <c r="H47" i="1"/>
  <c r="D47" i="1"/>
  <c r="P46" i="1"/>
  <c r="L46" i="1"/>
  <c r="H46" i="1"/>
  <c r="D46" i="1"/>
  <c r="P45" i="1"/>
  <c r="L45" i="1"/>
  <c r="H45" i="1"/>
  <c r="C45" i="1" s="1"/>
  <c r="D45" i="1"/>
  <c r="S44" i="1"/>
  <c r="R44" i="1"/>
  <c r="P44" i="1" s="1"/>
  <c r="Q44" i="1"/>
  <c r="O44" i="1"/>
  <c r="N44" i="1"/>
  <c r="M44" i="1"/>
  <c r="L44" i="1"/>
  <c r="K44" i="1"/>
  <c r="J44" i="1"/>
  <c r="H44" i="1" s="1"/>
  <c r="I44" i="1"/>
  <c r="G44" i="1"/>
  <c r="F44" i="1"/>
  <c r="D44" i="1" s="1"/>
  <c r="C44" i="1" s="1"/>
  <c r="E44" i="1"/>
  <c r="P43" i="1"/>
  <c r="L43" i="1"/>
  <c r="H43" i="1"/>
  <c r="D43" i="1"/>
  <c r="C43" i="1" s="1"/>
  <c r="S42" i="1"/>
  <c r="R42" i="1"/>
  <c r="Q42" i="1"/>
  <c r="O42" i="1"/>
  <c r="N42" i="1"/>
  <c r="M42" i="1"/>
  <c r="L42" i="1" s="1"/>
  <c r="K42" i="1"/>
  <c r="J42" i="1"/>
  <c r="I42" i="1"/>
  <c r="G42" i="1"/>
  <c r="F42" i="1"/>
  <c r="E42" i="1"/>
  <c r="D42" i="1" s="1"/>
  <c r="P41" i="1"/>
  <c r="L41" i="1"/>
  <c r="H41" i="1"/>
  <c r="D41" i="1"/>
  <c r="C41" i="1" s="1"/>
  <c r="P40" i="1"/>
  <c r="L40" i="1"/>
  <c r="H40" i="1"/>
  <c r="D40" i="1"/>
  <c r="P39" i="1"/>
  <c r="L39" i="1"/>
  <c r="H39" i="1"/>
  <c r="D39" i="1"/>
  <c r="S38" i="1"/>
  <c r="R38" i="1"/>
  <c r="Q38" i="1"/>
  <c r="O38" i="1"/>
  <c r="N38" i="1"/>
  <c r="M38" i="1"/>
  <c r="K38" i="1"/>
  <c r="J38" i="1"/>
  <c r="I38" i="1"/>
  <c r="H38" i="1" s="1"/>
  <c r="G38" i="1"/>
  <c r="F38" i="1"/>
  <c r="E38" i="1"/>
  <c r="P37" i="1"/>
  <c r="L37" i="1"/>
  <c r="H37" i="1"/>
  <c r="D37" i="1"/>
  <c r="C37" i="1"/>
  <c r="P36" i="1"/>
  <c r="L36" i="1"/>
  <c r="H36" i="1"/>
  <c r="D36" i="1"/>
  <c r="C36" i="1" s="1"/>
  <c r="P35" i="1"/>
  <c r="L35" i="1"/>
  <c r="H35" i="1"/>
  <c r="D35" i="1"/>
  <c r="C35" i="1"/>
  <c r="P34" i="1"/>
  <c r="L34" i="1"/>
  <c r="H34" i="1"/>
  <c r="D34" i="1"/>
  <c r="P33" i="1"/>
  <c r="L33" i="1"/>
  <c r="H33" i="1"/>
  <c r="D33" i="1"/>
  <c r="C33" i="1"/>
  <c r="P32" i="1"/>
  <c r="L32" i="1"/>
  <c r="H32" i="1"/>
  <c r="D32" i="1"/>
  <c r="P31" i="1"/>
  <c r="L31" i="1"/>
  <c r="H31" i="1"/>
  <c r="D31" i="1"/>
  <c r="P30" i="1"/>
  <c r="L30" i="1"/>
  <c r="H30" i="1"/>
  <c r="D30" i="1"/>
  <c r="P29" i="1"/>
  <c r="L29" i="1"/>
  <c r="H29" i="1"/>
  <c r="D29" i="1"/>
  <c r="C29" i="1" s="1"/>
  <c r="P27" i="1"/>
  <c r="L27" i="1"/>
  <c r="H27" i="1"/>
  <c r="D27" i="1"/>
  <c r="P26" i="1"/>
  <c r="L26" i="1"/>
  <c r="H26" i="1"/>
  <c r="D26" i="1"/>
  <c r="P25" i="1"/>
  <c r="L25" i="1"/>
  <c r="H25" i="1"/>
  <c r="D25" i="1"/>
  <c r="P24" i="1"/>
  <c r="L24" i="1"/>
  <c r="H24" i="1"/>
  <c r="P23" i="1"/>
  <c r="L23" i="1"/>
  <c r="H23" i="1"/>
  <c r="P22" i="1"/>
  <c r="L22" i="1"/>
  <c r="H22" i="1"/>
  <c r="D22" i="1"/>
  <c r="P21" i="1"/>
  <c r="L21" i="1"/>
  <c r="H21" i="1"/>
  <c r="D21" i="1"/>
  <c r="P20" i="1"/>
  <c r="C20" i="1" s="1"/>
  <c r="L20" i="1"/>
  <c r="H20" i="1"/>
  <c r="D20" i="1"/>
  <c r="P19" i="1"/>
  <c r="L19" i="1"/>
  <c r="H19" i="1"/>
  <c r="D19" i="1"/>
  <c r="P18" i="1"/>
  <c r="L18" i="1"/>
  <c r="H18" i="1"/>
  <c r="D18" i="1"/>
  <c r="P17" i="1"/>
  <c r="L17" i="1"/>
  <c r="H17" i="1"/>
  <c r="D17" i="1"/>
  <c r="P16" i="1"/>
  <c r="L16" i="1"/>
  <c r="H16" i="1"/>
  <c r="D16" i="1"/>
  <c r="C16" i="1" s="1"/>
  <c r="P15" i="1"/>
  <c r="L15" i="1"/>
  <c r="H15" i="1"/>
  <c r="D15" i="1"/>
  <c r="P14" i="1"/>
  <c r="L14" i="1"/>
  <c r="H14" i="1"/>
  <c r="D14" i="1"/>
  <c r="P13" i="1"/>
  <c r="L13" i="1"/>
  <c r="H13" i="1"/>
  <c r="D13" i="1"/>
  <c r="P12" i="1"/>
  <c r="L12" i="1"/>
  <c r="H12" i="1"/>
  <c r="C12" i="1" s="1"/>
  <c r="D12" i="1"/>
  <c r="P11" i="1"/>
  <c r="L11" i="1"/>
  <c r="H11" i="1"/>
  <c r="D11" i="1"/>
  <c r="C11" i="1" s="1"/>
  <c r="P10" i="1"/>
  <c r="L10" i="1"/>
  <c r="H10" i="1"/>
  <c r="D10" i="1"/>
  <c r="C10" i="1" s="1"/>
  <c r="P9" i="1"/>
  <c r="L9" i="1"/>
  <c r="C9" i="1" s="1"/>
  <c r="H9" i="1"/>
  <c r="D9" i="1"/>
  <c r="S8" i="1"/>
  <c r="R8" i="1"/>
  <c r="R7" i="1" s="1"/>
  <c r="Q8" i="1"/>
  <c r="O8" i="1"/>
  <c r="O7" i="1" s="1"/>
  <c r="O6" i="1" s="1"/>
  <c r="O5" i="1" s="1"/>
  <c r="N8" i="1"/>
  <c r="M8" i="1"/>
  <c r="K8" i="1"/>
  <c r="K7" i="1" s="1"/>
  <c r="K6" i="1" s="1"/>
  <c r="K5" i="1" s="1"/>
  <c r="J8" i="1"/>
  <c r="J7" i="1" s="1"/>
  <c r="I8" i="1"/>
  <c r="I7" i="1" s="1"/>
  <c r="I6" i="1" s="1"/>
  <c r="G8" i="1"/>
  <c r="G7" i="1" s="1"/>
  <c r="G6" i="1" s="1"/>
  <c r="G5" i="1" s="1"/>
  <c r="F8" i="1"/>
  <c r="E8" i="1"/>
  <c r="Q7" i="1"/>
  <c r="M7" i="1"/>
  <c r="M6" i="1" s="1"/>
  <c r="E7" i="1"/>
  <c r="Q6" i="1"/>
  <c r="E6" i="1"/>
  <c r="P23" i="3" l="1"/>
  <c r="O8" i="3"/>
  <c r="O7" i="3" s="1"/>
  <c r="O6" i="3" s="1"/>
  <c r="O5" i="3" s="1"/>
  <c r="C16" i="3"/>
  <c r="C20" i="3"/>
  <c r="D27" i="3"/>
  <c r="C28" i="3"/>
  <c r="C32" i="3"/>
  <c r="C25" i="3"/>
  <c r="K7" i="3"/>
  <c r="K6" i="3" s="1"/>
  <c r="K5" i="3" s="1"/>
  <c r="C17" i="3"/>
  <c r="C42" i="4"/>
  <c r="C64" i="4"/>
  <c r="C19" i="4"/>
  <c r="O34" i="4"/>
  <c r="O33" i="4" s="1"/>
  <c r="C40" i="4"/>
  <c r="P27" i="4"/>
  <c r="C56" i="4"/>
  <c r="C59" i="4"/>
  <c r="C65" i="4"/>
  <c r="D7" i="4"/>
  <c r="P17" i="4"/>
  <c r="C17" i="4" s="1"/>
  <c r="C31" i="4"/>
  <c r="S6" i="4"/>
  <c r="D10" i="4"/>
  <c r="C10" i="4" s="1"/>
  <c r="D34" i="4"/>
  <c r="C44" i="4"/>
  <c r="C48" i="4"/>
  <c r="C51" i="4"/>
  <c r="C57" i="4"/>
  <c r="C54" i="4"/>
  <c r="G16" i="4"/>
  <c r="G6" i="4" s="1"/>
  <c r="C29" i="4"/>
  <c r="H34" i="4"/>
  <c r="C16" i="6"/>
  <c r="D24" i="6"/>
  <c r="D21" i="6"/>
  <c r="D6" i="6"/>
  <c r="N4" i="6"/>
  <c r="C29" i="6"/>
  <c r="H24" i="6"/>
  <c r="D28" i="6"/>
  <c r="C11" i="6"/>
  <c r="L26" i="6"/>
  <c r="R19" i="6"/>
  <c r="C9" i="6"/>
  <c r="C12" i="6"/>
  <c r="D22" i="6"/>
  <c r="I5" i="6"/>
  <c r="H5" i="6" s="1"/>
  <c r="P6" i="6"/>
  <c r="C18" i="6"/>
  <c r="C31" i="6"/>
  <c r="P5" i="5"/>
  <c r="C14" i="5"/>
  <c r="D7" i="5"/>
  <c r="C18" i="5"/>
  <c r="J5" i="5"/>
  <c r="K5" i="5"/>
  <c r="L13" i="5"/>
  <c r="C13" i="5" s="1"/>
  <c r="C16" i="5"/>
  <c r="C22" i="5"/>
  <c r="E5" i="5"/>
  <c r="P13" i="5"/>
  <c r="K6" i="4"/>
  <c r="N6" i="4"/>
  <c r="Q19" i="6"/>
  <c r="P21" i="6"/>
  <c r="C21" i="1"/>
  <c r="C34" i="1"/>
  <c r="M28" i="2"/>
  <c r="L28" i="2" s="1"/>
  <c r="C53" i="2"/>
  <c r="C12" i="3"/>
  <c r="C15" i="3"/>
  <c r="L23" i="3"/>
  <c r="C24" i="4"/>
  <c r="C35" i="4"/>
  <c r="C47" i="4"/>
  <c r="C58" i="4"/>
  <c r="C61" i="4"/>
  <c r="C12" i="5"/>
  <c r="D19" i="6"/>
  <c r="P28" i="6"/>
  <c r="C13" i="1"/>
  <c r="C19" i="1"/>
  <c r="C32" i="1"/>
  <c r="P38" i="1"/>
  <c r="C11" i="2"/>
  <c r="C20" i="2"/>
  <c r="C23" i="2"/>
  <c r="C36" i="2"/>
  <c r="C39" i="2"/>
  <c r="L27" i="3"/>
  <c r="D29" i="3"/>
  <c r="C29" i="3" s="1"/>
  <c r="C30" i="3"/>
  <c r="P7" i="4"/>
  <c r="C22" i="4"/>
  <c r="H5" i="5"/>
  <c r="L7" i="5"/>
  <c r="C15" i="5"/>
  <c r="C36" i="5"/>
  <c r="E5" i="6"/>
  <c r="D5" i="6" s="1"/>
  <c r="G4" i="6"/>
  <c r="C8" i="6"/>
  <c r="H26" i="6"/>
  <c r="N7" i="1"/>
  <c r="L7" i="1" s="1"/>
  <c r="C22" i="1"/>
  <c r="C25" i="1"/>
  <c r="P42" i="1"/>
  <c r="L6" i="2"/>
  <c r="C9" i="2"/>
  <c r="N14" i="2"/>
  <c r="P24" i="2"/>
  <c r="C27" i="2"/>
  <c r="C45" i="2"/>
  <c r="C18" i="3"/>
  <c r="L17" i="4"/>
  <c r="C38" i="4"/>
  <c r="C41" i="4"/>
  <c r="C50" i="4"/>
  <c r="C53" i="4"/>
  <c r="C21" i="5"/>
  <c r="H26" i="5"/>
  <c r="C26" i="5" s="1"/>
  <c r="G19" i="6"/>
  <c r="P22" i="6"/>
  <c r="M14" i="2"/>
  <c r="M5" i="2" s="1"/>
  <c r="C13" i="3"/>
  <c r="C25" i="4"/>
  <c r="C14" i="1"/>
  <c r="C26" i="1"/>
  <c r="D38" i="1"/>
  <c r="C39" i="1"/>
  <c r="C12" i="2"/>
  <c r="C21" i="2"/>
  <c r="C37" i="2"/>
  <c r="C48" i="2"/>
  <c r="C51" i="2"/>
  <c r="C22" i="3"/>
  <c r="P27" i="3"/>
  <c r="H29" i="3"/>
  <c r="C31" i="3"/>
  <c r="C8" i="4"/>
  <c r="C67" i="4"/>
  <c r="P7" i="5"/>
  <c r="C28" i="5"/>
  <c r="M19" i="6"/>
  <c r="C26" i="3"/>
  <c r="C30" i="4"/>
  <c r="C23" i="6"/>
  <c r="S7" i="1"/>
  <c r="S6" i="1" s="1"/>
  <c r="S5" i="1" s="1"/>
  <c r="E28" i="2"/>
  <c r="D28" i="2" s="1"/>
  <c r="C40" i="2"/>
  <c r="C43" i="2"/>
  <c r="F7" i="3"/>
  <c r="F6" i="3" s="1"/>
  <c r="F5" i="3" s="1"/>
  <c r="D23" i="3"/>
  <c r="C23" i="3" s="1"/>
  <c r="C24" i="3"/>
  <c r="C13" i="4"/>
  <c r="C19" i="5"/>
  <c r="C31" i="5"/>
  <c r="M5" i="6"/>
  <c r="L5" i="6" s="1"/>
  <c r="H28" i="6"/>
  <c r="C30" i="1"/>
  <c r="L29" i="3"/>
  <c r="C20" i="4"/>
  <c r="C46" i="4"/>
  <c r="C8" i="5"/>
  <c r="C25" i="5"/>
  <c r="C29" i="5"/>
  <c r="K28" i="6"/>
  <c r="K21" i="6" s="1"/>
  <c r="C17" i="1"/>
  <c r="F7" i="1"/>
  <c r="C15" i="1"/>
  <c r="C27" i="1"/>
  <c r="C40" i="1"/>
  <c r="H42" i="1"/>
  <c r="C42" i="1" s="1"/>
  <c r="C46" i="1"/>
  <c r="D6" i="2"/>
  <c r="C6" i="2" s="1"/>
  <c r="C7" i="2"/>
  <c r="C16" i="2"/>
  <c r="C19" i="2"/>
  <c r="H24" i="2"/>
  <c r="C24" i="2" s="1"/>
  <c r="C32" i="2"/>
  <c r="C35" i="2"/>
  <c r="D17" i="4"/>
  <c r="C18" i="4"/>
  <c r="C28" i="4"/>
  <c r="C63" i="4"/>
  <c r="F5" i="5"/>
  <c r="P26" i="5"/>
  <c r="C32" i="5"/>
  <c r="C15" i="6"/>
  <c r="C20" i="6"/>
  <c r="C18" i="1"/>
  <c r="C31" i="1"/>
  <c r="I28" i="2"/>
  <c r="C41" i="2"/>
  <c r="C52" i="2"/>
  <c r="C55" i="2"/>
  <c r="J6" i="3"/>
  <c r="J5" i="3" s="1"/>
  <c r="C14" i="3"/>
  <c r="H23" i="3"/>
  <c r="C14" i="4"/>
  <c r="P34" i="4"/>
  <c r="C37" i="4"/>
  <c r="C49" i="4"/>
  <c r="C66" i="4"/>
  <c r="C17" i="5"/>
  <c r="H22" i="6"/>
  <c r="C22" i="6" s="1"/>
  <c r="L28" i="6"/>
  <c r="L38" i="1"/>
  <c r="C47" i="1"/>
  <c r="H27" i="3"/>
  <c r="C27" i="3" s="1"/>
  <c r="P29" i="3"/>
  <c r="L7" i="4"/>
  <c r="C21" i="4"/>
  <c r="F27" i="4"/>
  <c r="D27" i="4" s="1"/>
  <c r="C43" i="4"/>
  <c r="C55" i="4"/>
  <c r="H7" i="5"/>
  <c r="C11" i="5"/>
  <c r="C20" i="5"/>
  <c r="C35" i="5"/>
  <c r="C7" i="6"/>
  <c r="C13" i="6"/>
  <c r="D26" i="6"/>
  <c r="C27" i="6"/>
  <c r="O19" i="6"/>
  <c r="O4" i="6" s="1"/>
  <c r="C34" i="6"/>
  <c r="R5" i="6"/>
  <c r="K19" i="6"/>
  <c r="K4" i="6" s="1"/>
  <c r="I21" i="6"/>
  <c r="M4" i="6"/>
  <c r="Q4" i="6"/>
  <c r="L5" i="5"/>
  <c r="O27" i="4"/>
  <c r="O16" i="4" s="1"/>
  <c r="O6" i="4" s="1"/>
  <c r="E16" i="4"/>
  <c r="I16" i="4"/>
  <c r="H16" i="4" s="1"/>
  <c r="M16" i="4"/>
  <c r="Q16" i="4"/>
  <c r="P16" i="4" s="1"/>
  <c r="E33" i="4"/>
  <c r="D33" i="4" s="1"/>
  <c r="I33" i="4"/>
  <c r="H33" i="4" s="1"/>
  <c r="M33" i="4"/>
  <c r="L33" i="4" s="1"/>
  <c r="Q33" i="4"/>
  <c r="P33" i="4" s="1"/>
  <c r="E7" i="3"/>
  <c r="I7" i="3"/>
  <c r="M7" i="3"/>
  <c r="D8" i="3"/>
  <c r="H8" i="3"/>
  <c r="L8" i="3"/>
  <c r="Q8" i="3"/>
  <c r="P14" i="2"/>
  <c r="R5" i="2"/>
  <c r="L14" i="2"/>
  <c r="N5" i="2"/>
  <c r="H14" i="2"/>
  <c r="J5" i="2"/>
  <c r="D14" i="2"/>
  <c r="F5" i="2"/>
  <c r="D15" i="2"/>
  <c r="H15" i="2"/>
  <c r="L15" i="2"/>
  <c r="P15" i="2"/>
  <c r="G5" i="2"/>
  <c r="K5" i="2"/>
  <c r="O5" i="2"/>
  <c r="S5" i="2"/>
  <c r="P6" i="1"/>
  <c r="N6" i="1"/>
  <c r="N5" i="1" s="1"/>
  <c r="J6" i="1"/>
  <c r="J5" i="1" s="1"/>
  <c r="H7" i="1"/>
  <c r="F6" i="1"/>
  <c r="F5" i="1" s="1"/>
  <c r="D7" i="1"/>
  <c r="R6" i="1"/>
  <c r="R5" i="1" s="1"/>
  <c r="P7" i="1"/>
  <c r="E5" i="1"/>
  <c r="D5" i="1" s="1"/>
  <c r="I5" i="1"/>
  <c r="M5" i="1"/>
  <c r="Q5" i="1"/>
  <c r="D8" i="1"/>
  <c r="H8" i="1"/>
  <c r="L8" i="1"/>
  <c r="P8" i="1"/>
  <c r="C7" i="4" l="1"/>
  <c r="L34" i="4"/>
  <c r="C34" i="4" s="1"/>
  <c r="P19" i="6"/>
  <c r="C28" i="6"/>
  <c r="R4" i="6"/>
  <c r="C6" i="6"/>
  <c r="C26" i="6"/>
  <c r="C24" i="6"/>
  <c r="D5" i="5"/>
  <c r="C7" i="5"/>
  <c r="C38" i="1"/>
  <c r="L19" i="6"/>
  <c r="F16" i="4"/>
  <c r="F6" i="4" s="1"/>
  <c r="H28" i="2"/>
  <c r="C28" i="2" s="1"/>
  <c r="I5" i="2"/>
  <c r="L6" i="1"/>
  <c r="P5" i="6"/>
  <c r="C5" i="6" s="1"/>
  <c r="L4" i="6"/>
  <c r="E4" i="6"/>
  <c r="D4" i="6" s="1"/>
  <c r="E5" i="2"/>
  <c r="D5" i="2" s="1"/>
  <c r="P4" i="6"/>
  <c r="C8" i="1"/>
  <c r="P5" i="1"/>
  <c r="C14" i="2"/>
  <c r="H21" i="6"/>
  <c r="C21" i="6" s="1"/>
  <c r="I19" i="6"/>
  <c r="C5" i="5"/>
  <c r="I6" i="4"/>
  <c r="H6" i="4" s="1"/>
  <c r="C33" i="4"/>
  <c r="E6" i="4"/>
  <c r="D6" i="4" s="1"/>
  <c r="Q6" i="4"/>
  <c r="P6" i="4" s="1"/>
  <c r="L16" i="4"/>
  <c r="M6" i="4"/>
  <c r="L6" i="4" s="1"/>
  <c r="L27" i="4"/>
  <c r="C27" i="4" s="1"/>
  <c r="P8" i="3"/>
  <c r="C8" i="3" s="1"/>
  <c r="Q7" i="3"/>
  <c r="L7" i="3"/>
  <c r="M6" i="3"/>
  <c r="H7" i="3"/>
  <c r="I6" i="3"/>
  <c r="D7" i="3"/>
  <c r="E6" i="3"/>
  <c r="L5" i="2"/>
  <c r="H5" i="2"/>
  <c r="C15" i="2"/>
  <c r="P5" i="2"/>
  <c r="C7" i="1"/>
  <c r="L5" i="1"/>
  <c r="D6" i="1"/>
  <c r="H5" i="1"/>
  <c r="C5" i="1" s="1"/>
  <c r="H6" i="1"/>
  <c r="D16" i="4" l="1"/>
  <c r="C16" i="4" s="1"/>
  <c r="H19" i="6"/>
  <c r="C19" i="6" s="1"/>
  <c r="I4" i="6"/>
  <c r="H4" i="6" s="1"/>
  <c r="C4" i="6" s="1"/>
  <c r="C6" i="4"/>
  <c r="H6" i="3"/>
  <c r="I5" i="3"/>
  <c r="H5" i="3" s="1"/>
  <c r="P7" i="3"/>
  <c r="C7" i="3" s="1"/>
  <c r="Q6" i="3"/>
  <c r="D6" i="3"/>
  <c r="E5" i="3"/>
  <c r="D5" i="3" s="1"/>
  <c r="L6" i="3"/>
  <c r="M5" i="3"/>
  <c r="L5" i="3" s="1"/>
  <c r="C5" i="2"/>
  <c r="C6" i="1"/>
  <c r="P6" i="3" l="1"/>
  <c r="C6" i="3" s="1"/>
  <c r="Q5" i="3"/>
  <c r="P5" i="3" s="1"/>
  <c r="C5" i="3" s="1"/>
</calcChain>
</file>

<file path=xl/sharedStrings.xml><?xml version="1.0" encoding="utf-8"?>
<sst xmlns="http://schemas.openxmlformats.org/spreadsheetml/2006/main" count="416" uniqueCount="246">
  <si>
    <t>Приложение № ______</t>
  </si>
  <si>
    <t>тыс.сум</t>
  </si>
  <si>
    <t>план 2021 год</t>
  </si>
  <si>
    <t>Всего на I квартал</t>
  </si>
  <si>
    <t>в том числе по месяцам</t>
  </si>
  <si>
    <t>Всего на II квартал</t>
  </si>
  <si>
    <t>Всего на III квартал</t>
  </si>
  <si>
    <t>Всего на IV квартал</t>
  </si>
  <si>
    <t xml:space="preserve">январь </t>
  </si>
  <si>
    <t>февраль</t>
  </si>
  <si>
    <t xml:space="preserve">март </t>
  </si>
  <si>
    <t xml:space="preserve">апрель 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</si>
  <si>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</si>
  <si>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</si>
  <si>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</si>
  <si>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</si>
  <si>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</si>
  <si>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</si>
  <si>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</si>
  <si>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</si>
  <si>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42.50.000</t>
  </si>
  <si>
    <t>Расходы запасов материальных оборотных средств</t>
  </si>
  <si>
    <t>42.52.000</t>
  </si>
  <si>
    <t>Прочие материальные оборотные средства</t>
  </si>
  <si>
    <t>42.52.100</t>
  </si>
  <si>
    <t xml:space="preserve">Товарно-материальных запасов </t>
  </si>
  <si>
    <t>42.52.110</t>
  </si>
  <si>
    <t>Товарно-материальных запасов (кроме бумаги)</t>
  </si>
  <si>
    <t xml:space="preserve">Нормативно-правовая литература  </t>
  </si>
  <si>
    <t>Аэронавигац. карты для штурманов</t>
  </si>
  <si>
    <t>Телефонный аппарат 10 шт по 200,тыс.сум</t>
  </si>
  <si>
    <t>Кресло операторское  15 шт по 800тыс</t>
  </si>
  <si>
    <t>Стулья офисные 30 шт по 200 тыс</t>
  </si>
  <si>
    <t>Инструмент для эектриков и инженера для рем.здания  1000,0</t>
  </si>
  <si>
    <t>Жалюзи (ОМОиСО, зал и холл 3 этажа, ВО) 150 кв.м.х 80,0тыс.сум 12,0млн.</t>
  </si>
  <si>
    <t xml:space="preserve">Инвентарь для автомобиля (пульт управления 1 маш. 1,0 млн.сум) </t>
  </si>
  <si>
    <t xml:space="preserve">Снаряжение и оборудование для ОР </t>
  </si>
  <si>
    <t xml:space="preserve">Оборудование для НИЛ Микро Лаб - 1000,0; </t>
  </si>
  <si>
    <t>Хозинвентарь (швабры,щетки,лопаты дюралюминевые, шланг ...) 1000,0</t>
  </si>
  <si>
    <t xml:space="preserve">Подписные издания (газеты и журналы) </t>
  </si>
  <si>
    <t xml:space="preserve">бланки свидетельства авиаперсонала для ОВС 200 шт. (авиадисп., пилотов, инженеров, бортпроводн.) </t>
  </si>
  <si>
    <t>Лицензионного програмн.обеспечение ИКТ</t>
  </si>
  <si>
    <t>Сопровождение программного обесп. 1С -бухгалтерия + внедрение 2-х платформ</t>
  </si>
  <si>
    <t xml:space="preserve">переплет документов </t>
  </si>
  <si>
    <t xml:space="preserve">Инструмент для эектрика и инженера для рем.здания </t>
  </si>
  <si>
    <t>приобретение моющих,чистящих средств и ткани для мытья полов,окон,протирки мебели,мыло</t>
  </si>
  <si>
    <t>приобретение хозинвентаря (швабры, щетки, лопаты, шланг …)</t>
  </si>
  <si>
    <t>Приобретение ламп 36шт по 25,0=900,0тыс.сум</t>
  </si>
  <si>
    <t>приобретение сетевого кабеля и розеток для текущего ремонта ЛВС</t>
  </si>
  <si>
    <t>карты доступа 50шт.</t>
  </si>
  <si>
    <t>Закупка дверных замков 5 шт по 100,0тыс</t>
  </si>
  <si>
    <t xml:space="preserve">Канцелярские товары </t>
  </si>
  <si>
    <t>42.52.120</t>
  </si>
  <si>
    <t>Расходы на приобретение бумаги</t>
  </si>
  <si>
    <t xml:space="preserve">Бумага ксероксная 68пач*35,0 </t>
  </si>
  <si>
    <t xml:space="preserve">Бумага А3 2пач*50,0 </t>
  </si>
  <si>
    <t>Бумага для факса 80рул.*5,0</t>
  </si>
  <si>
    <t>42.52.200</t>
  </si>
  <si>
    <t>Одежда, обувь и постельные принадлежности</t>
  </si>
  <si>
    <t xml:space="preserve">Спец.одежда, обувь, белье... </t>
  </si>
  <si>
    <t>42.52.300</t>
  </si>
  <si>
    <t>Продукты питания</t>
  </si>
  <si>
    <t>вода питьевая</t>
  </si>
  <si>
    <t>вода питьевая на представительские нужды</t>
  </si>
  <si>
    <t>42.52.500</t>
  </si>
  <si>
    <t>Топливо и ГСМ</t>
  </si>
  <si>
    <t>Приложение №_____</t>
  </si>
  <si>
    <t>42.90.000</t>
  </si>
  <si>
    <t>Другие расходы на приобретение товаров и услуг</t>
  </si>
  <si>
    <t>42.91.000</t>
  </si>
  <si>
    <t>Расходы на обучение</t>
  </si>
  <si>
    <t xml:space="preserve">КПК по ИКТ </t>
  </si>
  <si>
    <t>КПК Охрана труда</t>
  </si>
  <si>
    <t>КПК "Управление персоналом РВШБиУ при НАПУ при През.РУ</t>
  </si>
  <si>
    <t xml:space="preserve">КПК  "Автотест водителей" </t>
  </si>
  <si>
    <t>Расходы на КПК командно-летного и диспетчерского состава в УТЦ НАК (КПК Рук.полетов, англ.яз.)</t>
  </si>
  <si>
    <t>42.92.000</t>
  </si>
  <si>
    <t>Телефонные, телекоммуникационные и информационные услуги</t>
  </si>
  <si>
    <t>42.92.100</t>
  </si>
  <si>
    <t xml:space="preserve"> Телефонные, телеграфные и почтовые услуги</t>
  </si>
  <si>
    <t>ООО"Бустон" 21тлф.по 8$х4210=707,0*12*1,2=9332,0</t>
  </si>
  <si>
    <t>Миробадский тлф.узел</t>
  </si>
  <si>
    <t xml:space="preserve">Центр "Узаэронавигация" </t>
  </si>
  <si>
    <t>Спецсвязь Республиканский узел связи</t>
  </si>
  <si>
    <t xml:space="preserve">Международные переговоры </t>
  </si>
  <si>
    <t>обработка телеграмм</t>
  </si>
  <si>
    <t xml:space="preserve">марки и конверты </t>
  </si>
  <si>
    <t>Фельдегерская связь</t>
  </si>
  <si>
    <t>42.92.200</t>
  </si>
  <si>
    <t xml:space="preserve"> Информационно-коммуникационные услуги</t>
  </si>
  <si>
    <t xml:space="preserve">Интернет 40 mb/sec (Без лимита)  </t>
  </si>
  <si>
    <t xml:space="preserve">Доступ в единую систему для аббонентов ЭЦП "Е-КАLIТ" </t>
  </si>
  <si>
    <t>42.99.000</t>
  </si>
  <si>
    <t>Прочие расходы на приобретение товаров и услуг</t>
  </si>
  <si>
    <t>42.99.990</t>
  </si>
  <si>
    <t xml:space="preserve">Расходы на дезинфекцию и другую специальную обработку помещений и территории (1,9т.с х 2,5тыс.кв.м.) =4750 </t>
  </si>
  <si>
    <t>переоценка основных средств</t>
  </si>
  <si>
    <t>услуги по утилизации ламп, сдача оргтехники на извлечение драгметаллов (140 шт х 5000 = 700,0тыс.сум)</t>
  </si>
  <si>
    <t xml:space="preserve">страхование гражданской ответственности работодателя </t>
  </si>
  <si>
    <t xml:space="preserve">страхование водителей и автомобилей </t>
  </si>
  <si>
    <t xml:space="preserve">Медобследование сотрудников в МСЧ аэропорта, поликлиника (факт 2018г. 10736,5тыс.сум) </t>
  </si>
  <si>
    <t>расходы на госпошлину при техосмотре   в ГАИ- 10% от МЗПРУ за каждый автомобиль - 202730*0,1*5+4% налог)</t>
  </si>
  <si>
    <t>аренда транспортных средств и техники (ОАБ аудит)</t>
  </si>
  <si>
    <t xml:space="preserve">Перезарядка огнетушителей </t>
  </si>
  <si>
    <t>Сопровождение программного обесп. 10 МЗП в месяц  ("ЭДО Гермес")</t>
  </si>
  <si>
    <t>тех.осмотр авто</t>
  </si>
  <si>
    <t>расходы на изготовление бланков, удостов., книг,  журналов</t>
  </si>
  <si>
    <t xml:space="preserve">услуги по утилизации ламп (140 шт х 9000 = 1260,0 тыс.сум), сдача оргтехники на извлечение драгметаллов </t>
  </si>
  <si>
    <t xml:space="preserve">Мойка витражей 900 кв.м.  </t>
  </si>
  <si>
    <t>поставка аэронавигационной информации</t>
  </si>
  <si>
    <t>изготовление пропусков (5шт*147800)</t>
  </si>
  <si>
    <t>проведение сертификационных испытаний компьютера</t>
  </si>
  <si>
    <t>приобретение венка на 9 мая</t>
  </si>
  <si>
    <t>мероприятия по охране труда и техники безопасности - аттестация рабоч.места специалиста и сторожа</t>
  </si>
  <si>
    <t xml:space="preserve">Медобследование сотрудников в МСЧ аэропорта, поликлиника </t>
  </si>
  <si>
    <t>аудит информ.безопас.</t>
  </si>
  <si>
    <t xml:space="preserve">переплет документов 50 книг по 18,0 тыс </t>
  </si>
  <si>
    <t xml:space="preserve">лицензионное программное обеспечение </t>
  </si>
  <si>
    <t>изготовление жалюзи</t>
  </si>
  <si>
    <t>хранение ГСМ</t>
  </si>
  <si>
    <t>тыс сум</t>
  </si>
  <si>
    <t>антисептик</t>
  </si>
  <si>
    <t>Закупка дверных замков 5 шт по 120,0тыс</t>
  </si>
  <si>
    <t>прожекторы</t>
  </si>
  <si>
    <t>клавиатура беспроводная 7шт</t>
  </si>
  <si>
    <t>бланки</t>
  </si>
  <si>
    <t>мышь беспроводная 7шт</t>
  </si>
  <si>
    <t>картридж 2шт</t>
  </si>
  <si>
    <t>флаг</t>
  </si>
  <si>
    <t>марки, конверты</t>
  </si>
  <si>
    <t>хлорка,известь</t>
  </si>
  <si>
    <t>замок на 1 этаж</t>
  </si>
  <si>
    <t xml:space="preserve">Бумага ксероксная 20пач*35,0 </t>
  </si>
  <si>
    <t>Бумага А3 2пач*46,0</t>
  </si>
  <si>
    <t xml:space="preserve">Бумага для факса </t>
  </si>
  <si>
    <t>продукты питания</t>
  </si>
  <si>
    <t>42.52.400</t>
  </si>
  <si>
    <t>Медикоменты, предметы медицинского назначения, вакцины и бактериол. преп.</t>
  </si>
  <si>
    <t>Приложение №__</t>
  </si>
  <si>
    <t>Расходы на КПК ОАМ</t>
  </si>
  <si>
    <t>КПК УТЦ</t>
  </si>
  <si>
    <t>КПК по ИКТ</t>
  </si>
  <si>
    <t>КПК: Узархив и Исполнительская дисциплина</t>
  </si>
  <si>
    <t>КПК в центе повышения квалификации  при Миню Юст</t>
  </si>
  <si>
    <t xml:space="preserve">ООО"Бустон" </t>
  </si>
  <si>
    <t>Миробадский тлф.узел (14 тлф.№) - 112 200 сум в мес.Сверх.лим. время в год 206,0тыс.сум в год= 1553,0т.с.</t>
  </si>
  <si>
    <t>Центр "Узаэронавигация" (49 тлф.№ - внутренняя связь) - абонентская +сверхнорм.лимит,  абонентская плата за телеграф с серверными линиями</t>
  </si>
  <si>
    <t>Спецсвязь Республиканский узел связи 12556*12=150 672</t>
  </si>
  <si>
    <t>Междугородние переговоры рост 1,34</t>
  </si>
  <si>
    <t>обработка телеграмм рост в 2 раза</t>
  </si>
  <si>
    <t>марки и конверты (факт 18г. Марки 1134,5т.с.+конверты 600,0)</t>
  </si>
  <si>
    <t>Сотовая связь</t>
  </si>
  <si>
    <t xml:space="preserve">Интернет (Без лимита) </t>
  </si>
  <si>
    <t>модернизация локальной и корпоративной вычисл. сети</t>
  </si>
  <si>
    <t>Услуги цифрового телевидения  абонентская плата 2-х телевизоров</t>
  </si>
  <si>
    <t>норма</t>
  </si>
  <si>
    <t>мойка витражей</t>
  </si>
  <si>
    <t>зеленые насаждения на фасаде и подкормка газона</t>
  </si>
  <si>
    <t xml:space="preserve">услуги по утилизации ламп (140 шт х 5000 = 700,0тыс.сум), сдача оргтехники на извлечение драгметаллов </t>
  </si>
  <si>
    <t>мероприятия по охране труда и технии безопасности - аттестация рабоч.места сторожа</t>
  </si>
  <si>
    <t>модернизация веб-сайта</t>
  </si>
  <si>
    <t>изготовление дверных табличек</t>
  </si>
  <si>
    <t>услуги по подписке</t>
  </si>
  <si>
    <t>аудит информационной безопасности</t>
  </si>
  <si>
    <t>утилизация</t>
  </si>
  <si>
    <t>Медобследование сотрудников в МСЧ аэропорта</t>
  </si>
  <si>
    <t>совершенствование базы данных ГА</t>
  </si>
  <si>
    <t>эллюминация к новому году</t>
  </si>
  <si>
    <t>исследование трубы</t>
  </si>
  <si>
    <t>определение мест повреждений кабеля</t>
  </si>
  <si>
    <t>план на 2021 год</t>
  </si>
  <si>
    <t>43.50.000</t>
  </si>
  <si>
    <t>Приобретение основных средств</t>
  </si>
  <si>
    <t>43.54.910</t>
  </si>
  <si>
    <t>Мебель и офисное оборудование</t>
  </si>
  <si>
    <t>комплект (шкаф+стол+тумба) ОСАВРРО</t>
  </si>
  <si>
    <t>43.54.920</t>
  </si>
  <si>
    <t>Компьютерное оборудование, вычислительная и аудио-видеотехника, информационные технологии и принадлежности</t>
  </si>
  <si>
    <t>проектор -1шт.</t>
  </si>
  <si>
    <t>моноблок 2шт</t>
  </si>
  <si>
    <t>принтер - 1шт (ОВС)</t>
  </si>
  <si>
    <t>веб-камера</t>
  </si>
  <si>
    <t>антивирус</t>
  </si>
  <si>
    <t>система видеонаблюдения</t>
  </si>
  <si>
    <t>сервер</t>
  </si>
  <si>
    <t>UPS - 6шт.</t>
  </si>
  <si>
    <t>43.54.930</t>
  </si>
  <si>
    <t>Приборы учета электроэнергии и других коммунальных услуг</t>
  </si>
  <si>
    <t>43.54.990</t>
  </si>
  <si>
    <t>Прочая техника</t>
  </si>
  <si>
    <t>Телефонный аппарат 10шт по 150,0 тыс</t>
  </si>
  <si>
    <t>факсовый аппарат 5 шт. по 1,4 млн</t>
  </si>
  <si>
    <t xml:space="preserve">бумагоуничтожитель </t>
  </si>
  <si>
    <t>пылесос -1шт. по 1,785 млн</t>
  </si>
  <si>
    <t>газонокосилка -1шт. по 2 млн</t>
  </si>
  <si>
    <t>газонокосилка -1шт. по 1 млн</t>
  </si>
  <si>
    <t>кондиционер -5 шт. по 4 млн</t>
  </si>
  <si>
    <t>тепловизор</t>
  </si>
  <si>
    <t>43.55.300</t>
  </si>
  <si>
    <t>Библиотечный фонд</t>
  </si>
  <si>
    <t>Приложение № _____</t>
  </si>
  <si>
    <t>42.30.000</t>
  </si>
  <si>
    <t>Содержание и текущий ремонт</t>
  </si>
  <si>
    <t>42.32.000</t>
  </si>
  <si>
    <t>Здания</t>
  </si>
  <si>
    <t>42.32.200</t>
  </si>
  <si>
    <t>Нежилые здания</t>
  </si>
  <si>
    <t>установка разделительной стены в каб.ОВС</t>
  </si>
  <si>
    <t>установка стойка-бардюр в каб. №20</t>
  </si>
  <si>
    <t xml:space="preserve">Высадка однолетних цветов, подкормка газона и ёлок; известь, краски, кисти, растворитель… к Наврузу.   </t>
  </si>
  <si>
    <t>Демонтаж-монтаж вводов холодного водопровода труб Д=100мм</t>
  </si>
  <si>
    <t xml:space="preserve">Ремонт отопления, промывка, опрессовка системы отопления.  </t>
  </si>
  <si>
    <t>Санитарная обработка здания</t>
  </si>
  <si>
    <t>Прочистка и замена в системе канализационных труб</t>
  </si>
  <si>
    <t xml:space="preserve">Расходы на оплату технических условий, техническое обслуживание кабельных линий </t>
  </si>
  <si>
    <t xml:space="preserve">Расходы на пусконаладочные и профилактические работы по пожарным насосам, подготовка к осенне-зимнему и весенне-летнему периоду экспл. ежегодно </t>
  </si>
  <si>
    <t xml:space="preserve">Техобслуживание дизель-генератора приобретение для то диз.топлива, масла, антифриза. </t>
  </si>
  <si>
    <t xml:space="preserve">Расходы по обслуживанию и ремонту энергоснабжения здания (прозвонка) </t>
  </si>
  <si>
    <t xml:space="preserve">Текущий ремонт электрооборудования </t>
  </si>
  <si>
    <t>42.34.000</t>
  </si>
  <si>
    <t>Машины, оборудование и техника</t>
  </si>
  <si>
    <t>42.34.100</t>
  </si>
  <si>
    <t xml:space="preserve">Расходы на текущий ремонт транспортных средств и техники </t>
  </si>
  <si>
    <t>42.34.900</t>
  </si>
  <si>
    <t>Прочие машины, оборудование, техника и передаточные устройства</t>
  </si>
  <si>
    <t>42.34.910</t>
  </si>
  <si>
    <t>Расходы на содержание и текущий ремонт мебели</t>
  </si>
  <si>
    <t>1</t>
  </si>
  <si>
    <t>обивка дивана и кресел</t>
  </si>
  <si>
    <t>42.34.920</t>
  </si>
  <si>
    <t>Расходы на содержание и текущий ремонт компьютерной техники</t>
  </si>
  <si>
    <t>текущий ремонт оргтехники (принтеры, ксероксы, факсы, ЮПС, компьют.техники, заправка катриджей...)</t>
  </si>
  <si>
    <t>42.34.930</t>
  </si>
  <si>
    <t xml:space="preserve">Профилактика (техобслуживание) счетчика ГВС - СВТУ-10М, </t>
  </si>
  <si>
    <t>42.34.990</t>
  </si>
  <si>
    <t>Прочие машины, оборудование и техника не вошедшие в другие статьи</t>
  </si>
  <si>
    <t>ремонт и заправка холодильников, кондиционеров, пылесосов, огнетушителей</t>
  </si>
  <si>
    <t>2</t>
  </si>
  <si>
    <t>установка, монтаж и демонтаж кондиционеров</t>
  </si>
  <si>
    <t>3</t>
  </si>
  <si>
    <t>Техобслуживание охранно-пожарной сигнализации</t>
  </si>
  <si>
    <t>4</t>
  </si>
  <si>
    <t>перезарядка огнетушителей</t>
  </si>
  <si>
    <t>42.39.000</t>
  </si>
  <si>
    <t>Другие виды расходов по содержанию и текущему ремонту</t>
  </si>
  <si>
    <t>разработка и экспертиза ПСД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</si>
</sst>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р_."/>
    <numFmt numFmtId="165" formatCode="_-* #,##0.00_р_._-;\-* #,##0.00_р_._-;_-* &quot;-&quot;??_р_._-;_-@_-"/>
    <numFmt numFmtId="166" formatCode="_-* #,##0_р_._-;\-* #,##0_р_._-;_-* &quot;-&quot;??_р_._-;_-@_-"/>
    <numFmt numFmtId="167" formatCode="#,##0.0_р_.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4" fillId="0" borderId="0"/>
    <xf numFmtId="165" fontId="1" fillId="0" borderId="0" applyFont="0" applyFill="0" applyBorder="0" applyAlignment="0" applyProtection="0"/>
  </cellStyleXfs>
  <cellXfs count="476">
    <xf numFmtId="0" fontId="0" fillId="0" borderId="0" xfId="0"/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left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left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164" fontId="4" fillId="4" borderId="10" xfId="0" applyNumberFormat="1" applyFont="1" applyFill="1" applyBorder="1" applyAlignment="1">
      <alignment vertical="center" wrapText="1"/>
    </xf>
    <xf numFmtId="164" fontId="4" fillId="4" borderId="12" xfId="0" applyNumberFormat="1" applyFont="1" applyFill="1" applyBorder="1" applyAlignment="1">
      <alignment vertical="center" wrapText="1"/>
    </xf>
    <xf numFmtId="0" fontId="4" fillId="4" borderId="0" xfId="0" applyFont="1" applyFill="1" applyBorder="1"/>
    <xf numFmtId="164" fontId="6" fillId="4" borderId="9" xfId="0" applyNumberFormat="1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left" vertical="center" wrapText="1"/>
    </xf>
    <xf numFmtId="3" fontId="7" fillId="4" borderId="10" xfId="0" applyNumberFormat="1" applyFont="1" applyFill="1" applyBorder="1" applyAlignment="1">
      <alignment horizontal="center" vertical="center" wrapText="1"/>
    </xf>
    <xf numFmtId="3" fontId="6" fillId="4" borderId="1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/>
    <xf numFmtId="164" fontId="4" fillId="4" borderId="9" xfId="0" applyNumberFormat="1" applyFont="1" applyFill="1" applyBorder="1" applyAlignment="1">
      <alignment horizontal="left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3" fillId="4" borderId="0" xfId="0" applyFont="1" applyFill="1" applyBorder="1"/>
    <xf numFmtId="3" fontId="2" fillId="4" borderId="10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vertical="center" wrapText="1"/>
    </xf>
    <xf numFmtId="0" fontId="2" fillId="4" borderId="0" xfId="0" applyFont="1" applyFill="1"/>
    <xf numFmtId="0" fontId="2" fillId="4" borderId="10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164" fontId="2" fillId="4" borderId="10" xfId="0" applyNumberFormat="1" applyFont="1" applyFill="1" applyBorder="1" applyAlignment="1">
      <alignment horizontal="left" vertical="center" wrapText="1"/>
    </xf>
    <xf numFmtId="164" fontId="2" fillId="4" borderId="12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164" fontId="2" fillId="4" borderId="11" xfId="0" applyNumberFormat="1" applyFont="1" applyFill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vertical="center" wrapText="1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3" fontId="2" fillId="4" borderId="15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2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4" fontId="3" fillId="0" borderId="0" xfId="0" applyNumberFormat="1" applyFont="1" applyFill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3" fontId="3" fillId="0" borderId="0" xfId="0" applyNumberFormat="1" applyFont="1"/>
    <xf numFmtId="3" fontId="2" fillId="0" borderId="0" xfId="0" applyNumberFormat="1" applyFont="1"/>
    <xf numFmtId="0" fontId="3" fillId="0" borderId="0" xfId="0" applyFont="1" applyAlignment="1" applyProtection="1">
      <alignment horizontal="left" indent="2"/>
      <protection locked="0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/>
    <xf numFmtId="0" fontId="9" fillId="0" borderId="0" xfId="0" applyFont="1"/>
    <xf numFmtId="0" fontId="8" fillId="0" borderId="0" xfId="0" applyFont="1" applyAlignment="1" applyProtection="1">
      <protection locked="0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left" indent="2"/>
      <protection locked="0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/>
    <xf numFmtId="0" fontId="13" fillId="0" borderId="0" xfId="0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left" vertical="center" wrapText="1"/>
    </xf>
    <xf numFmtId="0" fontId="3" fillId="4" borderId="0" xfId="0" applyFont="1" applyFill="1"/>
    <xf numFmtId="164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left" vertical="center" wrapText="1"/>
    </xf>
    <xf numFmtId="0" fontId="2" fillId="4" borderId="10" xfId="0" applyNumberFormat="1" applyFont="1" applyFill="1" applyBorder="1" applyAlignment="1">
      <alignment horizontal="left" vertical="center"/>
    </xf>
    <xf numFmtId="0" fontId="2" fillId="0" borderId="16" xfId="0" applyNumberFormat="1" applyFont="1" applyFill="1" applyBorder="1" applyAlignment="1">
      <alignment horizontal="left" vertical="center" wrapText="1"/>
    </xf>
    <xf numFmtId="0" fontId="2" fillId="4" borderId="10" xfId="0" applyNumberFormat="1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3" fillId="4" borderId="10" xfId="0" applyNumberFormat="1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vertical="center" wrapText="1"/>
    </xf>
    <xf numFmtId="0" fontId="2" fillId="0" borderId="0" xfId="0" applyFont="1" applyBorder="1"/>
    <xf numFmtId="164" fontId="2" fillId="0" borderId="10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0" xfId="0" applyFont="1" applyFill="1" applyAlignment="1" applyProtection="1">
      <alignment horizontal="left"/>
      <protection locked="0"/>
    </xf>
    <xf numFmtId="2" fontId="2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right" vertical="center"/>
    </xf>
    <xf numFmtId="164" fontId="3" fillId="2" borderId="18" xfId="0" applyNumberFormat="1" applyFont="1" applyFill="1" applyBorder="1" applyAlignment="1">
      <alignment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19" xfId="1" applyNumberFormat="1" applyFont="1" applyFill="1" applyBorder="1" applyAlignment="1">
      <alignment horizontal="center" vertical="center" wrapText="1"/>
    </xf>
    <xf numFmtId="166" fontId="3" fillId="2" borderId="20" xfId="1" applyNumberFormat="1" applyFont="1" applyFill="1" applyBorder="1" applyAlignment="1">
      <alignment horizontal="center" vertical="center" wrapText="1"/>
    </xf>
    <xf numFmtId="166" fontId="3" fillId="2" borderId="18" xfId="1" applyNumberFormat="1" applyFont="1" applyFill="1" applyBorder="1" applyAlignment="1">
      <alignment horizontal="center" vertical="center" wrapText="1"/>
    </xf>
    <xf numFmtId="166" fontId="3" fillId="2" borderId="21" xfId="1" applyNumberFormat="1" applyFont="1" applyFill="1" applyBorder="1" applyAlignment="1">
      <alignment horizontal="center" vertical="center" wrapText="1"/>
    </xf>
    <xf numFmtId="164" fontId="3" fillId="3" borderId="22" xfId="0" applyNumberFormat="1" applyFont="1" applyFill="1" applyBorder="1" applyAlignment="1">
      <alignment horizontal="right" vertical="center"/>
    </xf>
    <xf numFmtId="164" fontId="3" fillId="3" borderId="23" xfId="0" applyNumberFormat="1" applyFont="1" applyFill="1" applyBorder="1" applyAlignment="1">
      <alignment vertical="center" wrapText="1"/>
    </xf>
    <xf numFmtId="166" fontId="3" fillId="3" borderId="24" xfId="1" applyNumberFormat="1" applyFont="1" applyFill="1" applyBorder="1" applyAlignment="1">
      <alignment horizontal="center" vertical="center" wrapText="1"/>
    </xf>
    <xf numFmtId="166" fontId="3" fillId="3" borderId="25" xfId="1" applyNumberFormat="1" applyFont="1" applyFill="1" applyBorder="1" applyAlignment="1">
      <alignment horizontal="center" vertical="center" wrapText="1"/>
    </xf>
    <xf numFmtId="166" fontId="3" fillId="3" borderId="26" xfId="1" applyNumberFormat="1" applyFont="1" applyFill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vertical="center"/>
    </xf>
    <xf numFmtId="166" fontId="3" fillId="0" borderId="3" xfId="1" applyNumberFormat="1" applyFont="1" applyBorder="1" applyAlignment="1">
      <alignment horizontal="center" vertical="center" wrapText="1"/>
    </xf>
    <xf numFmtId="166" fontId="3" fillId="4" borderId="3" xfId="1" applyNumberFormat="1" applyFont="1" applyFill="1" applyBorder="1" applyAlignment="1">
      <alignment horizontal="center" vertical="center" wrapText="1"/>
    </xf>
    <xf numFmtId="166" fontId="3" fillId="0" borderId="19" xfId="1" applyNumberFormat="1" applyFont="1" applyBorder="1" applyAlignment="1">
      <alignment horizontal="center" vertical="center" wrapText="1"/>
    </xf>
    <xf numFmtId="166" fontId="3" fillId="0" borderId="5" xfId="1" applyNumberFormat="1" applyFont="1" applyBorder="1" applyAlignment="1">
      <alignment horizontal="center" vertical="center" wrapText="1"/>
    </xf>
    <xf numFmtId="166" fontId="3" fillId="0" borderId="20" xfId="1" applyNumberFormat="1" applyFont="1" applyBorder="1" applyAlignment="1">
      <alignment horizontal="center" vertical="center" wrapText="1"/>
    </xf>
    <xf numFmtId="166" fontId="3" fillId="0" borderId="21" xfId="1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4" fontId="3" fillId="0" borderId="18" xfId="0" applyNumberFormat="1" applyFont="1" applyFill="1" applyBorder="1" applyAlignment="1">
      <alignment horizontal="left" vertical="center" wrapText="1"/>
    </xf>
    <xf numFmtId="166" fontId="3" fillId="0" borderId="18" xfId="1" applyNumberFormat="1" applyFont="1" applyBorder="1" applyAlignment="1">
      <alignment horizontal="center" vertical="center" wrapText="1"/>
    </xf>
    <xf numFmtId="166" fontId="3" fillId="0" borderId="6" xfId="1" applyNumberFormat="1" applyFont="1" applyBorder="1" applyAlignment="1">
      <alignment horizontal="center" vertical="center" wrapText="1"/>
    </xf>
    <xf numFmtId="164" fontId="2" fillId="4" borderId="27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/>
    </xf>
    <xf numFmtId="166" fontId="3" fillId="0" borderId="28" xfId="1" applyNumberFormat="1" applyFont="1" applyBorder="1" applyAlignment="1">
      <alignment horizontal="center" vertical="center" wrapText="1"/>
    </xf>
    <xf numFmtId="166" fontId="3" fillId="4" borderId="28" xfId="1" applyNumberFormat="1" applyFont="1" applyFill="1" applyBorder="1" applyAlignment="1">
      <alignment horizontal="center" vertical="center" wrapText="1"/>
    </xf>
    <xf numFmtId="166" fontId="2" fillId="4" borderId="29" xfId="1" applyNumberFormat="1" applyFont="1" applyFill="1" applyBorder="1" applyAlignment="1">
      <alignment horizontal="center" vertical="center"/>
    </xf>
    <xf numFmtId="166" fontId="2" fillId="4" borderId="9" xfId="1" applyNumberFormat="1" applyFont="1" applyFill="1" applyBorder="1" applyAlignment="1">
      <alignment horizontal="center" vertical="center"/>
    </xf>
    <xf numFmtId="166" fontId="2" fillId="4" borderId="11" xfId="1" applyNumberFormat="1" applyFont="1" applyFill="1" applyBorder="1" applyAlignment="1">
      <alignment horizontal="center" vertical="center"/>
    </xf>
    <xf numFmtId="166" fontId="2" fillId="4" borderId="29" xfId="1" applyNumberFormat="1" applyFont="1" applyFill="1" applyBorder="1" applyAlignment="1">
      <alignment horizontal="center" vertical="center" wrapText="1"/>
    </xf>
    <xf numFmtId="166" fontId="2" fillId="4" borderId="9" xfId="1" applyNumberFormat="1" applyFont="1" applyFill="1" applyBorder="1" applyAlignment="1">
      <alignment horizontal="center" vertical="center" wrapText="1"/>
    </xf>
    <xf numFmtId="166" fontId="2" fillId="4" borderId="11" xfId="1" applyNumberFormat="1" applyFont="1" applyFill="1" applyBorder="1" applyAlignment="1">
      <alignment horizontal="center" vertical="center" wrapText="1"/>
    </xf>
    <xf numFmtId="166" fontId="2" fillId="4" borderId="30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3" fillId="4" borderId="31" xfId="1" applyNumberFormat="1" applyFont="1" applyFill="1" applyBorder="1" applyAlignment="1">
      <alignment horizontal="center" vertical="center" wrapText="1"/>
    </xf>
    <xf numFmtId="166" fontId="2" fillId="4" borderId="16" xfId="1" applyNumberFormat="1" applyFont="1" applyFill="1" applyBorder="1" applyAlignment="1">
      <alignment horizontal="center" vertical="center" wrapText="1"/>
    </xf>
    <xf numFmtId="166" fontId="2" fillId="4" borderId="10" xfId="1" applyNumberFormat="1" applyFont="1" applyFill="1" applyBorder="1" applyAlignment="1">
      <alignment horizontal="center" vertical="center" wrapText="1"/>
    </xf>
    <xf numFmtId="166" fontId="2" fillId="4" borderId="12" xfId="1" applyNumberFormat="1" applyFont="1" applyFill="1" applyBorder="1" applyAlignment="1">
      <alignment horizontal="center" vertical="center" wrapText="1"/>
    </xf>
    <xf numFmtId="166" fontId="2" fillId="4" borderId="32" xfId="1" applyNumberFormat="1" applyFont="1" applyFill="1" applyBorder="1" applyAlignment="1">
      <alignment horizontal="center" vertical="center" wrapText="1"/>
    </xf>
    <xf numFmtId="166" fontId="3" fillId="4" borderId="24" xfId="1" applyNumberFormat="1" applyFont="1" applyFill="1" applyBorder="1"/>
    <xf numFmtId="166" fontId="4" fillId="4" borderId="0" xfId="1" applyNumberFormat="1" applyFont="1" applyFill="1" applyBorder="1" applyAlignment="1">
      <alignment horizontal="center"/>
    </xf>
    <xf numFmtId="166" fontId="5" fillId="4" borderId="24" xfId="1" applyNumberFormat="1" applyFont="1" applyFill="1" applyBorder="1" applyAlignment="1">
      <alignment horizontal="center"/>
    </xf>
    <xf numFmtId="166" fontId="2" fillId="4" borderId="33" xfId="1" applyNumberFormat="1" applyFont="1" applyFill="1" applyBorder="1" applyAlignment="1">
      <alignment horizontal="center" vertical="center" wrapText="1"/>
    </xf>
    <xf numFmtId="166" fontId="2" fillId="4" borderId="15" xfId="1" applyNumberFormat="1" applyFont="1" applyFill="1" applyBorder="1" applyAlignment="1">
      <alignment horizontal="center" vertical="center" wrapText="1"/>
    </xf>
    <xf numFmtId="166" fontId="2" fillId="4" borderId="14" xfId="1" applyNumberFormat="1" applyFont="1" applyFill="1" applyBorder="1" applyAlignment="1">
      <alignment horizontal="center" vertical="center" wrapText="1"/>
    </xf>
    <xf numFmtId="166" fontId="2" fillId="4" borderId="34" xfId="1" applyNumberFormat="1" applyFont="1" applyFill="1" applyBorder="1" applyAlignment="1">
      <alignment horizontal="center" vertical="center" wrapText="1"/>
    </xf>
    <xf numFmtId="164" fontId="2" fillId="4" borderId="35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 wrapText="1"/>
    </xf>
    <xf numFmtId="166" fontId="3" fillId="4" borderId="36" xfId="1" applyNumberFormat="1" applyFont="1" applyFill="1" applyBorder="1" applyAlignment="1">
      <alignment horizontal="center" vertical="center" wrapText="1"/>
    </xf>
    <xf numFmtId="164" fontId="2" fillId="4" borderId="22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6" fontId="2" fillId="4" borderId="25" xfId="1" applyNumberFormat="1" applyFont="1" applyFill="1" applyBorder="1" applyAlignment="1">
      <alignment horizontal="center" vertical="center" wrapText="1"/>
    </xf>
    <xf numFmtId="166" fontId="2" fillId="4" borderId="13" xfId="1" applyNumberFormat="1" applyFont="1" applyFill="1" applyBorder="1" applyAlignment="1">
      <alignment horizontal="center" vertical="center" wrapText="1"/>
    </xf>
    <xf numFmtId="166" fontId="2" fillId="4" borderId="23" xfId="1" applyNumberFormat="1" applyFont="1" applyFill="1" applyBorder="1" applyAlignment="1">
      <alignment horizontal="center" vertical="center" wrapText="1"/>
    </xf>
    <xf numFmtId="166" fontId="3" fillId="4" borderId="24" xfId="1" applyNumberFormat="1" applyFont="1" applyFill="1" applyBorder="1" applyAlignment="1">
      <alignment horizontal="center" vertical="center" wrapText="1"/>
    </xf>
    <xf numFmtId="166" fontId="2" fillId="4" borderId="37" xfId="1" applyNumberFormat="1" applyFont="1" applyFill="1" applyBorder="1" applyAlignment="1">
      <alignment horizontal="center" vertical="center" wrapText="1"/>
    </xf>
    <xf numFmtId="164" fontId="3" fillId="4" borderId="18" xfId="0" applyNumberFormat="1" applyFont="1" applyFill="1" applyBorder="1" applyAlignment="1">
      <alignment vertical="center" wrapText="1"/>
    </xf>
    <xf numFmtId="164" fontId="2" fillId="4" borderId="11" xfId="0" applyNumberFormat="1" applyFont="1" applyFill="1" applyBorder="1" applyAlignment="1">
      <alignment vertical="center" wrapText="1"/>
    </xf>
    <xf numFmtId="166" fontId="3" fillId="4" borderId="8" xfId="1" applyNumberFormat="1" applyFont="1" applyFill="1" applyBorder="1" applyAlignment="1">
      <alignment horizontal="center" vertical="center" wrapText="1"/>
    </xf>
    <xf numFmtId="166" fontId="3" fillId="4" borderId="38" xfId="1" applyNumberFormat="1" applyFont="1" applyFill="1" applyBorder="1" applyAlignment="1">
      <alignment horizontal="center" vertical="center" wrapText="1"/>
    </xf>
    <xf numFmtId="164" fontId="2" fillId="4" borderId="39" xfId="0" applyNumberFormat="1" applyFont="1" applyFill="1" applyBorder="1" applyAlignment="1">
      <alignment horizontal="center" vertical="center" wrapText="1"/>
    </xf>
    <xf numFmtId="164" fontId="2" fillId="4" borderId="40" xfId="0" applyNumberFormat="1" applyFont="1" applyFill="1" applyBorder="1" applyAlignment="1">
      <alignment vertical="center" wrapText="1"/>
    </xf>
    <xf numFmtId="166" fontId="3" fillId="0" borderId="41" xfId="1" applyNumberFormat="1" applyFont="1" applyBorder="1" applyAlignment="1">
      <alignment horizontal="center" vertical="center" wrapText="1"/>
    </xf>
    <xf numFmtId="166" fontId="3" fillId="4" borderId="41" xfId="1" applyNumberFormat="1" applyFont="1" applyFill="1" applyBorder="1" applyAlignment="1">
      <alignment horizontal="center" vertical="center" wrapText="1"/>
    </xf>
    <xf numFmtId="166" fontId="2" fillId="0" borderId="42" xfId="1" applyNumberFormat="1" applyFont="1" applyBorder="1" applyAlignment="1">
      <alignment horizontal="center" vertical="center" wrapText="1"/>
    </xf>
    <xf numFmtId="166" fontId="2" fillId="0" borderId="43" xfId="1" applyNumberFormat="1" applyFont="1" applyBorder="1" applyAlignment="1">
      <alignment horizontal="center" vertical="center" wrapText="1"/>
    </xf>
    <xf numFmtId="166" fontId="2" fillId="0" borderId="44" xfId="1" applyNumberFormat="1" applyFont="1" applyBorder="1" applyAlignment="1">
      <alignment horizontal="center" vertical="center" wrapText="1"/>
    </xf>
    <xf numFmtId="166" fontId="2" fillId="0" borderId="45" xfId="1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2" fontId="3" fillId="4" borderId="17" xfId="0" applyNumberFormat="1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/>
    </xf>
    <xf numFmtId="3" fontId="3" fillId="4" borderId="19" xfId="0" applyNumberFormat="1" applyFont="1" applyFill="1" applyBorder="1" applyAlignment="1">
      <alignment horizontal="center" vertical="center" wrapText="1"/>
    </xf>
    <xf numFmtId="3" fontId="3" fillId="4" borderId="20" xfId="0" applyNumberFormat="1" applyFont="1" applyFill="1" applyBorder="1" applyAlignment="1">
      <alignment horizontal="center" vertical="center" wrapText="1"/>
    </xf>
    <xf numFmtId="3" fontId="3" fillId="4" borderId="18" xfId="0" applyNumberFormat="1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horizontal="left" vertical="center" wrapText="1"/>
    </xf>
    <xf numFmtId="166" fontId="3" fillId="2" borderId="6" xfId="1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left" vertical="center" wrapText="1"/>
    </xf>
    <xf numFmtId="164" fontId="3" fillId="3" borderId="18" xfId="0" applyNumberFormat="1" applyFont="1" applyFill="1" applyBorder="1" applyAlignment="1">
      <alignment horizontal="left" vertical="center" wrapText="1"/>
    </xf>
    <xf numFmtId="166" fontId="3" fillId="3" borderId="3" xfId="1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166" fontId="3" fillId="3" borderId="19" xfId="1" applyNumberFormat="1" applyFont="1" applyFill="1" applyBorder="1" applyAlignment="1">
      <alignment horizontal="center" vertical="center" wrapText="1"/>
    </xf>
    <xf numFmtId="166" fontId="3" fillId="3" borderId="20" xfId="1" applyNumberFormat="1" applyFont="1" applyFill="1" applyBorder="1" applyAlignment="1">
      <alignment horizontal="center" vertical="center" wrapText="1"/>
    </xf>
    <xf numFmtId="166" fontId="3" fillId="3" borderId="18" xfId="1" applyNumberFormat="1" applyFont="1" applyFill="1" applyBorder="1" applyAlignment="1">
      <alignment horizontal="center" vertical="center" wrapText="1"/>
    </xf>
    <xf numFmtId="166" fontId="3" fillId="3" borderId="21" xfId="1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164" fontId="2" fillId="0" borderId="27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left" vertical="center" wrapText="1"/>
    </xf>
    <xf numFmtId="166" fontId="3" fillId="0" borderId="28" xfId="1" applyNumberFormat="1" applyFont="1" applyFill="1" applyBorder="1" applyAlignment="1">
      <alignment horizontal="center" vertical="center" wrapText="1"/>
    </xf>
    <xf numFmtId="166" fontId="3" fillId="0" borderId="50" xfId="1" applyNumberFormat="1" applyFont="1" applyFill="1" applyBorder="1" applyAlignment="1">
      <alignment horizontal="center" vertical="center" wrapText="1"/>
    </xf>
    <xf numFmtId="166" fontId="2" fillId="0" borderId="29" xfId="1" applyNumberFormat="1" applyFont="1" applyFill="1" applyBorder="1" applyAlignment="1">
      <alignment horizontal="center" vertical="center" wrapText="1"/>
    </xf>
    <xf numFmtId="166" fontId="2" fillId="0" borderId="9" xfId="1" applyNumberFormat="1" applyFont="1" applyFill="1" applyBorder="1" applyAlignment="1">
      <alignment horizontal="center" vertical="center" wrapText="1"/>
    </xf>
    <xf numFmtId="166" fontId="2" fillId="0" borderId="11" xfId="1" applyNumberFormat="1" applyFont="1" applyFill="1" applyBorder="1" applyAlignment="1">
      <alignment horizontal="center" vertical="center" wrapText="1"/>
    </xf>
    <xf numFmtId="166" fontId="2" fillId="0" borderId="30" xfId="1" applyNumberFormat="1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left" vertical="center" wrapText="1"/>
    </xf>
    <xf numFmtId="166" fontId="3" fillId="0" borderId="31" xfId="1" applyNumberFormat="1" applyFont="1" applyFill="1" applyBorder="1" applyAlignment="1">
      <alignment horizontal="center" vertical="center" wrapText="1"/>
    </xf>
    <xf numFmtId="166" fontId="3" fillId="0" borderId="51" xfId="1" applyNumberFormat="1" applyFont="1" applyFill="1" applyBorder="1" applyAlignment="1">
      <alignment horizontal="center" vertical="center" wrapText="1"/>
    </xf>
    <xf numFmtId="166" fontId="2" fillId="0" borderId="16" xfId="1" applyNumberFormat="1" applyFont="1" applyFill="1" applyBorder="1" applyAlignment="1">
      <alignment horizontal="center" vertical="center" wrapText="1"/>
    </xf>
    <xf numFmtId="166" fontId="2" fillId="0" borderId="10" xfId="1" applyNumberFormat="1" applyFont="1" applyFill="1" applyBorder="1" applyAlignment="1">
      <alignment horizontal="center" vertical="center" wrapText="1"/>
    </xf>
    <xf numFmtId="166" fontId="2" fillId="0" borderId="12" xfId="1" applyNumberFormat="1" applyFont="1" applyFill="1" applyBorder="1" applyAlignment="1">
      <alignment horizontal="center" vertical="center" wrapText="1"/>
    </xf>
    <xf numFmtId="166" fontId="2" fillId="0" borderId="32" xfId="1" applyNumberFormat="1" applyFont="1" applyFill="1" applyBorder="1" applyAlignment="1">
      <alignment horizontal="center" vertical="center" wrapText="1"/>
    </xf>
    <xf numFmtId="164" fontId="2" fillId="0" borderId="52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left" vertical="center" wrapText="1"/>
    </xf>
    <xf numFmtId="166" fontId="3" fillId="0" borderId="36" xfId="1" applyNumberFormat="1" applyFont="1" applyFill="1" applyBorder="1" applyAlignment="1">
      <alignment horizontal="center" vertical="center" wrapText="1"/>
    </xf>
    <xf numFmtId="166" fontId="3" fillId="0" borderId="53" xfId="1" applyNumberFormat="1" applyFont="1" applyFill="1" applyBorder="1" applyAlignment="1">
      <alignment horizontal="center" vertical="center" wrapText="1"/>
    </xf>
    <xf numFmtId="166" fontId="2" fillId="0" borderId="33" xfId="1" applyNumberFormat="1" applyFont="1" applyFill="1" applyBorder="1" applyAlignment="1">
      <alignment horizontal="center" vertical="center" wrapText="1"/>
    </xf>
    <xf numFmtId="166" fontId="2" fillId="0" borderId="15" xfId="1" applyNumberFormat="1" applyFont="1" applyFill="1" applyBorder="1" applyAlignment="1">
      <alignment horizontal="center" vertical="center" wrapText="1"/>
    </xf>
    <xf numFmtId="166" fontId="2" fillId="0" borderId="14" xfId="1" applyNumberFormat="1" applyFont="1" applyFill="1" applyBorder="1" applyAlignment="1">
      <alignment horizontal="center" vertical="center" wrapText="1"/>
    </xf>
    <xf numFmtId="166" fontId="2" fillId="0" borderId="34" xfId="1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right" vertical="center" wrapText="1"/>
    </xf>
    <xf numFmtId="164" fontId="3" fillId="4" borderId="27" xfId="0" applyNumberFormat="1" applyFont="1" applyFill="1" applyBorder="1" applyAlignment="1">
      <alignment horizontal="right" vertical="center" wrapText="1"/>
    </xf>
    <xf numFmtId="0" fontId="3" fillId="4" borderId="46" xfId="0" applyNumberFormat="1" applyFont="1" applyFill="1" applyBorder="1" applyAlignment="1">
      <alignment horizontal="left" vertical="center" wrapText="1"/>
    </xf>
    <xf numFmtId="166" fontId="3" fillId="4" borderId="50" xfId="1" applyNumberFormat="1" applyFont="1" applyFill="1" applyBorder="1" applyAlignment="1">
      <alignment horizontal="center" vertical="center" wrapText="1"/>
    </xf>
    <xf numFmtId="166" fontId="3" fillId="4" borderId="29" xfId="1" applyNumberFormat="1" applyFont="1" applyFill="1" applyBorder="1" applyAlignment="1">
      <alignment horizontal="center" vertical="center" wrapText="1"/>
    </xf>
    <xf numFmtId="166" fontId="3" fillId="4" borderId="46" xfId="1" applyNumberFormat="1" applyFont="1" applyFill="1" applyBorder="1" applyAlignment="1">
      <alignment horizontal="center" vertical="center" wrapText="1"/>
    </xf>
    <xf numFmtId="166" fontId="3" fillId="4" borderId="9" xfId="1" applyNumberFormat="1" applyFont="1" applyFill="1" applyBorder="1" applyAlignment="1">
      <alignment horizontal="center" vertical="center" wrapText="1"/>
    </xf>
    <xf numFmtId="166" fontId="3" fillId="4" borderId="11" xfId="1" applyNumberFormat="1" applyFont="1" applyFill="1" applyBorder="1" applyAlignment="1">
      <alignment horizontal="center" vertical="center" wrapText="1"/>
    </xf>
    <xf numFmtId="166" fontId="3" fillId="4" borderId="30" xfId="1" applyNumberFormat="1" applyFont="1" applyFill="1" applyBorder="1" applyAlignment="1">
      <alignment horizontal="center" vertical="center" wrapText="1"/>
    </xf>
    <xf numFmtId="0" fontId="2" fillId="0" borderId="54" xfId="0" applyNumberFormat="1" applyFont="1" applyFill="1" applyBorder="1" applyAlignment="1">
      <alignment horizontal="left" vertical="center"/>
    </xf>
    <xf numFmtId="0" fontId="2" fillId="0" borderId="54" xfId="0" applyNumberFormat="1" applyFont="1" applyFill="1" applyBorder="1" applyAlignment="1">
      <alignment horizontal="left" vertical="center" wrapText="1"/>
    </xf>
    <xf numFmtId="166" fontId="2" fillId="0" borderId="0" xfId="1" applyNumberFormat="1" applyFont="1" applyFill="1" applyBorder="1" applyAlignment="1">
      <alignment horizontal="center" vertical="center"/>
    </xf>
    <xf numFmtId="166" fontId="2" fillId="0" borderId="10" xfId="1" applyNumberFormat="1" applyFont="1" applyFill="1" applyBorder="1" applyAlignment="1">
      <alignment horizontal="center" vertical="center"/>
    </xf>
    <xf numFmtId="166" fontId="2" fillId="0" borderId="32" xfId="1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166" fontId="3" fillId="0" borderId="31" xfId="1" applyNumberFormat="1" applyFont="1" applyFill="1" applyBorder="1" applyAlignment="1">
      <alignment horizontal="center" vertical="center"/>
    </xf>
    <xf numFmtId="166" fontId="3" fillId="0" borderId="51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12" xfId="1" applyNumberFormat="1" applyFont="1" applyFill="1" applyBorder="1" applyAlignment="1">
      <alignment horizontal="center" vertical="center"/>
    </xf>
    <xf numFmtId="164" fontId="3" fillId="4" borderId="35" xfId="0" applyNumberFormat="1" applyFont="1" applyFill="1" applyBorder="1" applyAlignment="1">
      <alignment horizontal="right" vertical="center" wrapText="1"/>
    </xf>
    <xf numFmtId="0" fontId="3" fillId="4" borderId="54" xfId="0" applyNumberFormat="1" applyFont="1" applyFill="1" applyBorder="1" applyAlignment="1">
      <alignment horizontal="left" vertical="center" wrapText="1"/>
    </xf>
    <xf numFmtId="166" fontId="3" fillId="4" borderId="51" xfId="1" applyNumberFormat="1" applyFont="1" applyFill="1" applyBorder="1" applyAlignment="1">
      <alignment horizontal="center" vertical="center" wrapText="1"/>
    </xf>
    <xf numFmtId="166" fontId="3" fillId="4" borderId="16" xfId="1" applyNumberFormat="1" applyFont="1" applyFill="1" applyBorder="1" applyAlignment="1">
      <alignment horizontal="center" vertical="center" wrapText="1"/>
    </xf>
    <xf numFmtId="166" fontId="3" fillId="4" borderId="54" xfId="1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64" fontId="3" fillId="3" borderId="39" xfId="0" applyNumberFormat="1" applyFont="1" applyFill="1" applyBorder="1" applyAlignment="1">
      <alignment horizontal="right" vertical="center" wrapText="1"/>
    </xf>
    <xf numFmtId="164" fontId="3" fillId="3" borderId="40" xfId="0" applyNumberFormat="1" applyFont="1" applyFill="1" applyBorder="1" applyAlignment="1">
      <alignment horizontal="left" vertical="center" wrapText="1"/>
    </xf>
    <xf numFmtId="166" fontId="3" fillId="3" borderId="8" xfId="1" applyNumberFormat="1" applyFont="1" applyFill="1" applyBorder="1" applyAlignment="1">
      <alignment horizontal="center" vertical="center" wrapText="1"/>
    </xf>
    <xf numFmtId="166" fontId="3" fillId="3" borderId="55" xfId="1" applyNumberFormat="1" applyFont="1" applyFill="1" applyBorder="1" applyAlignment="1">
      <alignment horizontal="center" vertical="center" wrapText="1"/>
    </xf>
    <xf numFmtId="166" fontId="3" fillId="3" borderId="56" xfId="1" applyNumberFormat="1" applyFont="1" applyFill="1" applyBorder="1" applyAlignment="1">
      <alignment horizontal="center" vertical="center" wrapText="1"/>
    </xf>
    <xf numFmtId="166" fontId="3" fillId="3" borderId="57" xfId="1" applyNumberFormat="1" applyFont="1" applyFill="1" applyBorder="1" applyAlignment="1">
      <alignment horizontal="center" vertical="center" wrapText="1"/>
    </xf>
    <xf numFmtId="166" fontId="3" fillId="3" borderId="40" xfId="1" applyNumberFormat="1" applyFont="1" applyFill="1" applyBorder="1" applyAlignment="1">
      <alignment horizontal="center" vertical="center" wrapText="1"/>
    </xf>
    <xf numFmtId="166" fontId="3" fillId="3" borderId="58" xfId="1" applyNumberFormat="1" applyFont="1" applyFill="1" applyBorder="1" applyAlignment="1">
      <alignment horizontal="center" vertical="center" wrapText="1"/>
    </xf>
    <xf numFmtId="164" fontId="3" fillId="4" borderId="59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left" vertical="center" wrapText="1"/>
    </xf>
    <xf numFmtId="166" fontId="3" fillId="4" borderId="60" xfId="1" applyNumberFormat="1" applyFont="1" applyFill="1" applyBorder="1" applyAlignment="1">
      <alignment horizontal="center" vertical="center" wrapText="1"/>
    </xf>
    <xf numFmtId="166" fontId="3" fillId="4" borderId="61" xfId="1" applyNumberFormat="1" applyFont="1" applyFill="1" applyBorder="1" applyAlignment="1">
      <alignment horizontal="center" vertical="center" wrapText="1"/>
    </xf>
    <xf numFmtId="164" fontId="2" fillId="0" borderId="62" xfId="0" applyNumberFormat="1" applyFont="1" applyFill="1" applyBorder="1" applyAlignment="1">
      <alignment horizontal="center" vertical="center" wrapText="1"/>
    </xf>
    <xf numFmtId="164" fontId="2" fillId="0" borderId="62" xfId="0" applyNumberFormat="1" applyFont="1" applyFill="1" applyBorder="1" applyAlignment="1">
      <alignment horizontal="left" vertical="center" wrapText="1"/>
    </xf>
    <xf numFmtId="164" fontId="2" fillId="0" borderId="62" xfId="0" applyNumberFormat="1" applyFont="1" applyFill="1" applyBorder="1" applyAlignment="1">
      <alignment vertical="center" wrapText="1"/>
    </xf>
    <xf numFmtId="166" fontId="3" fillId="0" borderId="31" xfId="1" applyNumberFormat="1" applyFont="1" applyBorder="1" applyAlignment="1">
      <alignment horizontal="center" vertical="center" wrapText="1"/>
    </xf>
    <xf numFmtId="166" fontId="2" fillId="0" borderId="16" xfId="1" applyNumberFormat="1" applyFont="1" applyBorder="1" applyAlignment="1">
      <alignment horizontal="center" vertical="center" wrapText="1"/>
    </xf>
    <xf numFmtId="166" fontId="2" fillId="0" borderId="10" xfId="1" applyNumberFormat="1" applyFont="1" applyBorder="1" applyAlignment="1">
      <alignment horizontal="center" vertical="center" wrapText="1"/>
    </xf>
    <xf numFmtId="166" fontId="2" fillId="0" borderId="12" xfId="1" applyNumberFormat="1" applyFont="1" applyBorder="1" applyAlignment="1">
      <alignment horizontal="center" vertical="center" wrapText="1"/>
    </xf>
    <xf numFmtId="166" fontId="2" fillId="0" borderId="32" xfId="1" applyNumberFormat="1" applyFont="1" applyBorder="1" applyAlignment="1">
      <alignment horizontal="center" vertical="center" wrapText="1"/>
    </xf>
    <xf numFmtId="0" fontId="15" fillId="0" borderId="0" xfId="0" applyFont="1"/>
    <xf numFmtId="164" fontId="2" fillId="4" borderId="62" xfId="0" applyNumberFormat="1" applyFont="1" applyFill="1" applyBorder="1" applyAlignment="1">
      <alignment horizontal="left" vertical="center" wrapText="1"/>
    </xf>
    <xf numFmtId="164" fontId="2" fillId="4" borderId="62" xfId="0" applyNumberFormat="1" applyFont="1" applyFill="1" applyBorder="1" applyAlignment="1">
      <alignment vertical="center" wrapText="1"/>
    </xf>
    <xf numFmtId="166" fontId="2" fillId="0" borderId="16" xfId="1" applyNumberFormat="1" applyFont="1" applyBorder="1" applyAlignment="1">
      <alignment horizontal="center" vertical="center"/>
    </xf>
    <xf numFmtId="164" fontId="2" fillId="0" borderId="63" xfId="0" applyNumberFormat="1" applyFont="1" applyBorder="1" applyAlignment="1">
      <alignment vertical="center"/>
    </xf>
    <xf numFmtId="166" fontId="2" fillId="0" borderId="10" xfId="1" applyNumberFormat="1" applyFont="1" applyBorder="1" applyAlignment="1">
      <alignment horizontal="center" vertical="center"/>
    </xf>
    <xf numFmtId="166" fontId="2" fillId="0" borderId="12" xfId="1" applyNumberFormat="1" applyFont="1" applyBorder="1" applyAlignment="1">
      <alignment horizontal="center" vertical="center"/>
    </xf>
    <xf numFmtId="166" fontId="2" fillId="0" borderId="32" xfId="1" applyNumberFormat="1" applyFont="1" applyBorder="1" applyAlignment="1">
      <alignment horizontal="center" vertical="center"/>
    </xf>
    <xf numFmtId="164" fontId="2" fillId="4" borderId="63" xfId="0" applyNumberFormat="1" applyFont="1" applyFill="1" applyBorder="1" applyAlignment="1">
      <alignment horizontal="left" vertical="center" wrapText="1"/>
    </xf>
    <xf numFmtId="166" fontId="3" fillId="0" borderId="36" xfId="1" applyNumberFormat="1" applyFont="1" applyBorder="1" applyAlignment="1">
      <alignment horizontal="center" vertical="center" wrapText="1"/>
    </xf>
    <xf numFmtId="166" fontId="3" fillId="4" borderId="53" xfId="1" applyNumberFormat="1" applyFont="1" applyFill="1" applyBorder="1" applyAlignment="1">
      <alignment horizontal="center" vertical="center" wrapText="1"/>
    </xf>
    <xf numFmtId="166" fontId="2" fillId="0" borderId="33" xfId="1" applyNumberFormat="1" applyFont="1" applyBorder="1" applyAlignment="1">
      <alignment horizontal="center" vertical="center"/>
    </xf>
    <xf numFmtId="166" fontId="2" fillId="0" borderId="15" xfId="1" applyNumberFormat="1" applyFont="1" applyBorder="1" applyAlignment="1">
      <alignment horizontal="center" vertical="center"/>
    </xf>
    <xf numFmtId="166" fontId="2" fillId="0" borderId="14" xfId="1" applyNumberFormat="1" applyFont="1" applyBorder="1" applyAlignment="1">
      <alignment horizontal="center" vertical="center"/>
    </xf>
    <xf numFmtId="166" fontId="2" fillId="0" borderId="34" xfId="1" applyNumberFormat="1" applyFont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164" fontId="2" fillId="0" borderId="64" xfId="0" applyNumberFormat="1" applyFont="1" applyFill="1" applyBorder="1" applyAlignment="1">
      <alignment horizontal="center" vertical="center" wrapText="1"/>
    </xf>
    <xf numFmtId="0" fontId="2" fillId="0" borderId="64" xfId="0" applyFont="1" applyBorder="1" applyAlignment="1">
      <alignment vertical="center"/>
    </xf>
    <xf numFmtId="164" fontId="2" fillId="0" borderId="64" xfId="0" applyNumberFormat="1" applyFont="1" applyFill="1" applyBorder="1" applyAlignment="1">
      <alignment vertical="center" wrapText="1"/>
    </xf>
    <xf numFmtId="164" fontId="2" fillId="0" borderId="35" xfId="0" applyNumberFormat="1" applyFont="1" applyFill="1" applyBorder="1" applyAlignment="1">
      <alignment vertical="center" wrapText="1"/>
    </xf>
    <xf numFmtId="164" fontId="2" fillId="0" borderId="65" xfId="0" applyNumberFormat="1" applyFont="1" applyFill="1" applyBorder="1" applyAlignment="1">
      <alignment horizontal="center" vertical="center" wrapText="1"/>
    </xf>
    <xf numFmtId="164" fontId="2" fillId="0" borderId="66" xfId="0" applyNumberFormat="1" applyFont="1" applyFill="1" applyBorder="1" applyAlignment="1">
      <alignment vertical="center" wrapText="1"/>
    </xf>
    <xf numFmtId="166" fontId="3" fillId="4" borderId="67" xfId="1" applyNumberFormat="1" applyFont="1" applyFill="1" applyBorder="1" applyAlignment="1">
      <alignment horizontal="center" vertical="center" wrapText="1"/>
    </xf>
    <xf numFmtId="166" fontId="2" fillId="0" borderId="42" xfId="1" applyNumberFormat="1" applyFont="1" applyFill="1" applyBorder="1" applyAlignment="1">
      <alignment horizontal="center" vertical="center" wrapText="1"/>
    </xf>
    <xf numFmtId="166" fontId="2" fillId="0" borderId="43" xfId="1" applyNumberFormat="1" applyFont="1" applyFill="1" applyBorder="1" applyAlignment="1">
      <alignment horizontal="center" vertical="center" wrapText="1"/>
    </xf>
    <xf numFmtId="166" fontId="2" fillId="0" borderId="44" xfId="1" applyNumberFormat="1" applyFont="1" applyFill="1" applyBorder="1" applyAlignment="1">
      <alignment horizontal="center" vertical="center" wrapText="1"/>
    </xf>
    <xf numFmtId="166" fontId="3" fillId="0" borderId="41" xfId="1" applyNumberFormat="1" applyFont="1" applyFill="1" applyBorder="1" applyAlignment="1">
      <alignment horizontal="center" vertical="center" wrapText="1"/>
    </xf>
    <xf numFmtId="166" fontId="2" fillId="0" borderId="42" xfId="1" applyNumberFormat="1" applyFont="1" applyBorder="1" applyAlignment="1">
      <alignment horizontal="center" vertical="center"/>
    </xf>
    <xf numFmtId="166" fontId="2" fillId="0" borderId="43" xfId="1" applyNumberFormat="1" applyFont="1" applyBorder="1" applyAlignment="1">
      <alignment horizontal="center" vertical="center"/>
    </xf>
    <xf numFmtId="166" fontId="2" fillId="0" borderId="44" xfId="1" applyNumberFormat="1" applyFont="1" applyBorder="1" applyAlignment="1">
      <alignment horizontal="center" vertical="center"/>
    </xf>
    <xf numFmtId="166" fontId="2" fillId="0" borderId="45" xfId="1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4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164" fontId="3" fillId="0" borderId="0" xfId="0" applyNumberFormat="1" applyFont="1" applyAlignment="1">
      <alignment vertical="center"/>
    </xf>
    <xf numFmtId="164" fontId="3" fillId="2" borderId="17" xfId="0" applyNumberFormat="1" applyFont="1" applyFill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/>
    </xf>
    <xf numFmtId="166" fontId="3" fillId="0" borderId="0" xfId="1" applyNumberFormat="1" applyFont="1" applyBorder="1"/>
    <xf numFmtId="166" fontId="2" fillId="0" borderId="0" xfId="1" applyNumberFormat="1" applyFont="1" applyBorder="1"/>
    <xf numFmtId="166" fontId="2" fillId="0" borderId="26" xfId="1" applyNumberFormat="1" applyFont="1" applyBorder="1"/>
    <xf numFmtId="164" fontId="3" fillId="0" borderId="17" xfId="0" applyNumberFormat="1" applyFont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 vertical="center" wrapText="1"/>
    </xf>
    <xf numFmtId="166" fontId="3" fillId="4" borderId="20" xfId="1" applyNumberFormat="1" applyFont="1" applyFill="1" applyBorder="1" applyAlignment="1">
      <alignment horizontal="center" vertical="center" wrapText="1"/>
    </xf>
    <xf numFmtId="166" fontId="3" fillId="4" borderId="18" xfId="1" applyNumberFormat="1" applyFont="1" applyFill="1" applyBorder="1" applyAlignment="1">
      <alignment horizontal="center" vertical="center" wrapText="1"/>
    </xf>
    <xf numFmtId="166" fontId="3" fillId="4" borderId="21" xfId="1" applyNumberFormat="1" applyFont="1" applyFill="1" applyBorder="1" applyAlignment="1">
      <alignment horizontal="center" vertical="center" wrapText="1"/>
    </xf>
    <xf numFmtId="164" fontId="2" fillId="4" borderId="27" xfId="0" applyNumberFormat="1" applyFont="1" applyFill="1" applyBorder="1" applyAlignment="1">
      <alignment horizontal="center" vertical="center"/>
    </xf>
    <xf numFmtId="164" fontId="3" fillId="4" borderId="27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vertical="center"/>
    </xf>
    <xf numFmtId="0" fontId="2" fillId="4" borderId="63" xfId="0" applyFont="1" applyFill="1" applyBorder="1" applyAlignment="1">
      <alignment horizontal="center"/>
    </xf>
    <xf numFmtId="166" fontId="2" fillId="4" borderId="0" xfId="1" applyNumberFormat="1" applyFont="1" applyFill="1" applyBorder="1"/>
    <xf numFmtId="166" fontId="2" fillId="4" borderId="26" xfId="1" applyNumberFormat="1" applyFont="1" applyFill="1" applyBorder="1"/>
    <xf numFmtId="0" fontId="2" fillId="4" borderId="3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166" fontId="2" fillId="4" borderId="10" xfId="1" applyNumberFormat="1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  <xf numFmtId="166" fontId="2" fillId="4" borderId="56" xfId="1" applyNumberFormat="1" applyFont="1" applyFill="1" applyBorder="1" applyAlignment="1">
      <alignment horizontal="center" vertical="center" wrapText="1"/>
    </xf>
    <xf numFmtId="166" fontId="2" fillId="4" borderId="57" xfId="1" applyNumberFormat="1" applyFont="1" applyFill="1" applyBorder="1" applyAlignment="1">
      <alignment horizontal="center" vertical="center" wrapText="1"/>
    </xf>
    <xf numFmtId="166" fontId="2" fillId="4" borderId="40" xfId="1" applyNumberFormat="1" applyFont="1" applyFill="1" applyBorder="1" applyAlignment="1">
      <alignment horizontal="center" vertical="center" wrapText="1"/>
    </xf>
    <xf numFmtId="166" fontId="2" fillId="4" borderId="43" xfId="1" applyNumberFormat="1" applyFont="1" applyFill="1" applyBorder="1" applyAlignment="1">
      <alignment horizontal="center" vertical="center"/>
    </xf>
    <xf numFmtId="166" fontId="2" fillId="4" borderId="58" xfId="1" applyNumberFormat="1" applyFont="1" applyFill="1" applyBorder="1" applyAlignment="1">
      <alignment horizontal="center"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164" fontId="3" fillId="4" borderId="18" xfId="0" applyNumberFormat="1" applyFont="1" applyFill="1" applyBorder="1" applyAlignment="1">
      <alignment horizontal="left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64" fontId="3" fillId="4" borderId="23" xfId="0" applyNumberFormat="1" applyFont="1" applyFill="1" applyBorder="1" applyAlignment="1">
      <alignment horizontal="left" vertical="center" wrapText="1"/>
    </xf>
    <xf numFmtId="166" fontId="3" fillId="4" borderId="5" xfId="1" applyNumberFormat="1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left"/>
    </xf>
    <xf numFmtId="166" fontId="2" fillId="0" borderId="42" xfId="1" applyNumberFormat="1" applyFont="1" applyBorder="1" applyAlignment="1">
      <alignment horizontal="center"/>
    </xf>
    <xf numFmtId="166" fontId="2" fillId="0" borderId="43" xfId="1" applyNumberFormat="1" applyFont="1" applyBorder="1" applyAlignment="1">
      <alignment horizontal="center"/>
    </xf>
    <xf numFmtId="166" fontId="2" fillId="0" borderId="44" xfId="1" applyNumberFormat="1" applyFont="1" applyBorder="1" applyAlignment="1">
      <alignment horizontal="center"/>
    </xf>
    <xf numFmtId="166" fontId="2" fillId="4" borderId="43" xfId="1" applyNumberFormat="1" applyFont="1" applyFill="1" applyBorder="1" applyAlignment="1">
      <alignment horizontal="center" vertical="center" wrapText="1"/>
    </xf>
    <xf numFmtId="166" fontId="2" fillId="0" borderId="45" xfId="1" applyNumberFormat="1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23" xfId="0" applyFont="1" applyBorder="1" applyAlignment="1">
      <alignment horizontal="left"/>
    </xf>
    <xf numFmtId="166" fontId="2" fillId="0" borderId="25" xfId="1" applyNumberFormat="1" applyFont="1" applyBorder="1" applyAlignment="1">
      <alignment horizontal="center"/>
    </xf>
    <xf numFmtId="166" fontId="2" fillId="0" borderId="13" xfId="1" applyNumberFormat="1" applyFont="1" applyBorder="1" applyAlignment="1">
      <alignment horizontal="center"/>
    </xf>
    <xf numFmtId="166" fontId="2" fillId="0" borderId="23" xfId="1" applyNumberFormat="1" applyFont="1" applyBorder="1" applyAlignment="1">
      <alignment horizontal="center"/>
    </xf>
    <xf numFmtId="166" fontId="2" fillId="0" borderId="37" xfId="1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/>
    </xf>
    <xf numFmtId="166" fontId="3" fillId="2" borderId="19" xfId="1" applyNumberFormat="1" applyFont="1" applyFill="1" applyBorder="1" applyAlignment="1">
      <alignment horizontal="center" vertical="center"/>
    </xf>
    <xf numFmtId="166" fontId="3" fillId="2" borderId="20" xfId="1" applyNumberFormat="1" applyFont="1" applyFill="1" applyBorder="1" applyAlignment="1">
      <alignment horizontal="center" vertical="center"/>
    </xf>
    <xf numFmtId="166" fontId="3" fillId="2" borderId="18" xfId="1" applyNumberFormat="1" applyFont="1" applyFill="1" applyBorder="1" applyAlignment="1">
      <alignment horizontal="center" vertical="center"/>
    </xf>
    <xf numFmtId="166" fontId="3" fillId="2" borderId="21" xfId="1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left" vertical="center" wrapText="1"/>
    </xf>
    <xf numFmtId="166" fontId="3" fillId="4" borderId="68" xfId="1" applyNumberFormat="1" applyFont="1" applyFill="1" applyBorder="1" applyAlignment="1">
      <alignment horizontal="center" vertical="center" wrapText="1"/>
    </xf>
    <xf numFmtId="166" fontId="3" fillId="4" borderId="29" xfId="1" applyNumberFormat="1" applyFont="1" applyFill="1" applyBorder="1" applyAlignment="1">
      <alignment horizontal="center" vertical="center"/>
    </xf>
    <xf numFmtId="166" fontId="3" fillId="4" borderId="9" xfId="1" applyNumberFormat="1" applyFont="1" applyFill="1" applyBorder="1" applyAlignment="1">
      <alignment horizontal="center" vertical="center"/>
    </xf>
    <xf numFmtId="166" fontId="3" fillId="4" borderId="11" xfId="1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2" fillId="4" borderId="12" xfId="0" applyFont="1" applyFill="1" applyBorder="1"/>
    <xf numFmtId="166" fontId="3" fillId="4" borderId="31" xfId="1" applyNumberFormat="1" applyFont="1" applyFill="1" applyBorder="1" applyAlignment="1">
      <alignment horizontal="center" vertical="center"/>
    </xf>
    <xf numFmtId="166" fontId="2" fillId="4" borderId="16" xfId="1" applyNumberFormat="1" applyFont="1" applyFill="1" applyBorder="1" applyAlignment="1">
      <alignment horizontal="center"/>
    </xf>
    <xf numFmtId="166" fontId="2" fillId="4" borderId="10" xfId="1" applyNumberFormat="1" applyFont="1" applyFill="1" applyBorder="1" applyAlignment="1">
      <alignment horizontal="center"/>
    </xf>
    <xf numFmtId="166" fontId="2" fillId="4" borderId="12" xfId="1" applyNumberFormat="1" applyFont="1" applyFill="1" applyBorder="1" applyAlignment="1">
      <alignment horizontal="center"/>
    </xf>
    <xf numFmtId="0" fontId="2" fillId="4" borderId="14" xfId="0" applyFont="1" applyFill="1" applyBorder="1"/>
    <xf numFmtId="164" fontId="2" fillId="4" borderId="14" xfId="0" applyNumberFormat="1" applyFont="1" applyFill="1" applyBorder="1" applyAlignment="1">
      <alignment horizontal="left" vertical="center" wrapText="1"/>
    </xf>
    <xf numFmtId="166" fontId="3" fillId="4" borderId="62" xfId="1" applyNumberFormat="1" applyFont="1" applyFill="1" applyBorder="1" applyAlignment="1">
      <alignment horizontal="center" vertical="center" wrapText="1"/>
    </xf>
    <xf numFmtId="166" fontId="3" fillId="4" borderId="10" xfId="1" applyNumberFormat="1" applyFont="1" applyFill="1" applyBorder="1" applyAlignment="1">
      <alignment horizontal="center" vertical="center" wrapText="1"/>
    </xf>
    <xf numFmtId="166" fontId="3" fillId="4" borderId="12" xfId="1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164" fontId="3" fillId="4" borderId="15" xfId="0" applyNumberFormat="1" applyFont="1" applyFill="1" applyBorder="1" applyAlignment="1">
      <alignment horizontal="center" vertical="center" wrapText="1"/>
    </xf>
    <xf numFmtId="166" fontId="3" fillId="4" borderId="64" xfId="1" applyNumberFormat="1" applyFont="1" applyFill="1" applyBorder="1" applyAlignment="1">
      <alignment horizontal="center" vertical="center" wrapText="1"/>
    </xf>
    <xf numFmtId="166" fontId="3" fillId="4" borderId="33" xfId="1" applyNumberFormat="1" applyFont="1" applyFill="1" applyBorder="1" applyAlignment="1">
      <alignment horizontal="center" vertical="center" wrapText="1"/>
    </xf>
    <xf numFmtId="166" fontId="3" fillId="4" borderId="15" xfId="1" applyNumberFormat="1" applyFont="1" applyFill="1" applyBorder="1" applyAlignment="1">
      <alignment horizontal="center" vertical="center" wrapText="1"/>
    </xf>
    <xf numFmtId="166" fontId="3" fillId="4" borderId="14" xfId="1" applyNumberFormat="1" applyFont="1" applyFill="1" applyBorder="1" applyAlignment="1">
      <alignment horizontal="center" vertical="center" wrapText="1"/>
    </xf>
    <xf numFmtId="166" fontId="3" fillId="3" borderId="3" xfId="1" applyNumberFormat="1" applyFont="1" applyFill="1" applyBorder="1" applyAlignment="1">
      <alignment horizontal="center" vertical="center"/>
    </xf>
    <xf numFmtId="166" fontId="3" fillId="3" borderId="19" xfId="1" applyNumberFormat="1" applyFont="1" applyFill="1" applyBorder="1" applyAlignment="1">
      <alignment horizontal="center" vertical="center"/>
    </xf>
    <xf numFmtId="166" fontId="3" fillId="3" borderId="20" xfId="1" applyNumberFormat="1" applyFont="1" applyFill="1" applyBorder="1" applyAlignment="1">
      <alignment horizontal="center" vertical="center"/>
    </xf>
    <xf numFmtId="166" fontId="3" fillId="3" borderId="18" xfId="1" applyNumberFormat="1" applyFont="1" applyFill="1" applyBorder="1" applyAlignment="1">
      <alignment horizontal="center" vertical="center"/>
    </xf>
    <xf numFmtId="166" fontId="3" fillId="3" borderId="21" xfId="1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 wrapText="1"/>
    </xf>
    <xf numFmtId="166" fontId="3" fillId="4" borderId="28" xfId="1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16" fillId="4" borderId="0" xfId="0" applyFont="1" applyFill="1"/>
    <xf numFmtId="0" fontId="3" fillId="4" borderId="14" xfId="0" applyFont="1" applyFill="1" applyBorder="1" applyAlignment="1">
      <alignment horizontal="left" vertical="center" wrapText="1"/>
    </xf>
    <xf numFmtId="166" fontId="2" fillId="4" borderId="31" xfId="1" applyNumberFormat="1" applyFont="1" applyFill="1" applyBorder="1" applyAlignment="1">
      <alignment horizontal="center" vertical="center" wrapText="1"/>
    </xf>
    <xf numFmtId="166" fontId="3" fillId="4" borderId="33" xfId="1" applyNumberFormat="1" applyFont="1" applyFill="1" applyBorder="1" applyAlignment="1">
      <alignment horizontal="center" vertical="center"/>
    </xf>
    <xf numFmtId="166" fontId="3" fillId="4" borderId="15" xfId="1" applyNumberFormat="1" applyFont="1" applyFill="1" applyBorder="1" applyAlignment="1">
      <alignment horizontal="center" vertical="center"/>
    </xf>
    <xf numFmtId="166" fontId="3" fillId="4" borderId="14" xfId="1" applyNumberFormat="1" applyFont="1" applyFill="1" applyBorder="1" applyAlignment="1">
      <alignment horizontal="center" vertical="center"/>
    </xf>
    <xf numFmtId="0" fontId="17" fillId="4" borderId="0" xfId="0" applyFont="1" applyFill="1"/>
    <xf numFmtId="49" fontId="3" fillId="4" borderId="10" xfId="0" applyNumberFormat="1" applyFont="1" applyFill="1" applyBorder="1" applyAlignment="1">
      <alignment horizontal="center" vertical="center"/>
    </xf>
    <xf numFmtId="166" fontId="3" fillId="4" borderId="16" xfId="1" applyNumberFormat="1" applyFont="1" applyFill="1" applyBorder="1" applyAlignment="1">
      <alignment horizontal="center" vertical="center"/>
    </xf>
    <xf numFmtId="166" fontId="3" fillId="4" borderId="10" xfId="1" applyNumberFormat="1" applyFont="1" applyFill="1" applyBorder="1" applyAlignment="1">
      <alignment horizontal="center" vertical="center"/>
    </xf>
    <xf numFmtId="166" fontId="3" fillId="4" borderId="12" xfId="1" applyNumberFormat="1" applyFont="1" applyFill="1" applyBorder="1" applyAlignment="1">
      <alignment horizontal="center" vertical="center"/>
    </xf>
    <xf numFmtId="166" fontId="2" fillId="4" borderId="16" xfId="1" applyNumberFormat="1" applyFont="1" applyFill="1" applyBorder="1" applyAlignment="1">
      <alignment horizontal="center" vertical="center"/>
    </xf>
    <xf numFmtId="166" fontId="2" fillId="4" borderId="12" xfId="1" applyNumberFormat="1" applyFont="1" applyFill="1" applyBorder="1" applyAlignment="1">
      <alignment horizontal="center" vertical="center"/>
    </xf>
    <xf numFmtId="166" fontId="2" fillId="4" borderId="33" xfId="1" applyNumberFormat="1" applyFont="1" applyFill="1" applyBorder="1" applyAlignment="1">
      <alignment horizontal="center" vertical="center"/>
    </xf>
    <xf numFmtId="166" fontId="2" fillId="4" borderId="15" xfId="1" applyNumberFormat="1" applyFont="1" applyFill="1" applyBorder="1" applyAlignment="1">
      <alignment horizontal="center" vertical="center"/>
    </xf>
    <xf numFmtId="166" fontId="2" fillId="4" borderId="14" xfId="1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0" fontId="17" fillId="0" borderId="0" xfId="0" applyFont="1"/>
    <xf numFmtId="49" fontId="3" fillId="0" borderId="9" xfId="0" applyNumberFormat="1" applyFont="1" applyBorder="1" applyAlignment="1">
      <alignment horizontal="center" vertical="center"/>
    </xf>
    <xf numFmtId="0" fontId="2" fillId="0" borderId="11" xfId="0" applyFont="1" applyBorder="1"/>
    <xf numFmtId="166" fontId="3" fillId="4" borderId="7" xfId="1" applyNumberFormat="1" applyFont="1" applyFill="1" applyBorder="1" applyAlignment="1">
      <alignment horizontal="center" vertical="center" wrapText="1"/>
    </xf>
    <xf numFmtId="166" fontId="3" fillId="0" borderId="8" xfId="1" applyNumberFormat="1" applyFont="1" applyBorder="1" applyAlignment="1">
      <alignment horizontal="center"/>
    </xf>
    <xf numFmtId="166" fontId="2" fillId="0" borderId="29" xfId="1" applyNumberFormat="1" applyFont="1" applyBorder="1" applyAlignment="1">
      <alignment horizontal="center"/>
    </xf>
    <xf numFmtId="166" fontId="2" fillId="0" borderId="9" xfId="1" applyNumberFormat="1" applyFont="1" applyBorder="1" applyAlignment="1">
      <alignment horizontal="center"/>
    </xf>
    <xf numFmtId="166" fontId="2" fillId="0" borderId="11" xfId="1" applyNumberFormat="1" applyFont="1" applyBorder="1" applyAlignment="1">
      <alignment horizontal="center" vertical="center"/>
    </xf>
    <xf numFmtId="166" fontId="2" fillId="0" borderId="29" xfId="1" applyNumberFormat="1" applyFont="1" applyBorder="1" applyAlignment="1">
      <alignment horizontal="center" vertical="center"/>
    </xf>
    <xf numFmtId="166" fontId="2" fillId="0" borderId="11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67" fontId="2" fillId="0" borderId="14" xfId="0" applyNumberFormat="1" applyFont="1" applyBorder="1" applyAlignment="1">
      <alignment horizontal="center" vertical="center"/>
    </xf>
    <xf numFmtId="167" fontId="2" fillId="0" borderId="2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47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4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dc\doc\06_&#1048;&#1050;&#1058;\1_&#1054;&#1090;&#1082;&#1088;&#1099;&#1090;&#1099;&#1077;_&#1076;&#1072;&#1085;&#1085;&#1099;&#1077;\&#1075;&#1086;&#1089;.%20&#1079;&#1072;&#1082;&#1091;&#1087;&#1082;&#1080;%209&#1084;\2021\&#1073;&#1102;&#1076;&#1078;&#1077;&#1090;&#1085;&#1072;&#1103;%20&#1089;&#1084;&#1077;&#1090;&#1072;\&#1041;&#1102;&#1076;&#1078;&#1077;&#1090;%20&#1089;&#1084;&#1077;&#1090;&#1072;%20&#1040;&#1075;&#1077;&#1085;&#1090;&#1089;&#1090;&#1074;&#1086;%20&#1059;&#1079;&#1072;&#1074;&#1080;&#1072;&#1094;&#1080;&#1103;%202021%20&#1089;%20&#1080;&#1079;&#1084;.%20&#1048;&#1050;&#104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"/>
      <sheetName val="Смета"/>
      <sheetName val="мак"/>
      <sheetName val="икао"/>
      <sheetName val="штатное"/>
      <sheetName val="4 группа рас."/>
      <sheetName val="Смета расходов (вне бюд)"/>
      <sheetName val="4 гурух хараж. (вне бюджет)"/>
      <sheetName val="Смета расходов кап.влож"/>
      <sheetName val="Рег. кар"/>
      <sheetName val="журнал регис"/>
      <sheetName val="переч изменений"/>
      <sheetName val="база. изм конвер"/>
      <sheetName val="электроэн"/>
      <sheetName val="Теплоэн"/>
      <sheetName val="хол вода"/>
      <sheetName val="мусор"/>
      <sheetName val="ремонт"/>
      <sheetName val="оборотн ср 52"/>
      <sheetName val="ГСМ"/>
      <sheetName val="др. расх обуч"/>
      <sheetName val="осн ср"/>
      <sheetName val="пособия"/>
      <sheetName val="возмещ вреда"/>
      <sheetName val="текущ"/>
      <sheetName val="Лист3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4">
          <cell r="F24">
            <v>0</v>
          </cell>
          <cell r="G24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C67" sqref="C67"/>
    </sheetView>
  </sheetViews>
  <sheetFormatPr defaultColWidth="9.140625" defaultRowHeight="12.75" x14ac:dyDescent="0.2"/>
  <cols>
    <col min="1" max="1" width="9.28515625" style="87" customWidth="1"/>
    <col min="2" max="2" width="40.42578125" style="2" customWidth="1"/>
    <col min="3" max="3" width="8.7109375" style="87" customWidth="1"/>
    <col min="4" max="4" width="9.140625" style="87" customWidth="1"/>
    <col min="5" max="5" width="9.28515625" style="63" customWidth="1"/>
    <col min="6" max="6" width="8.85546875" style="63" customWidth="1"/>
    <col min="7" max="7" width="8.140625" style="63" customWidth="1"/>
    <col min="8" max="8" width="8.28515625" style="87" customWidth="1"/>
    <col min="9" max="9" width="8.140625" style="63" customWidth="1"/>
    <col min="10" max="10" width="8.28515625" style="63" customWidth="1"/>
    <col min="11" max="11" width="8.5703125" style="63" customWidth="1"/>
    <col min="12" max="12" width="8.28515625" style="63" customWidth="1"/>
    <col min="13" max="14" width="7.85546875" style="63" customWidth="1"/>
    <col min="15" max="15" width="8.5703125" style="63" customWidth="1"/>
    <col min="16" max="16" width="8.28515625" style="63" customWidth="1"/>
    <col min="17" max="18" width="9.140625" style="63" customWidth="1"/>
    <col min="19" max="19" width="8.7109375" style="63" customWidth="1"/>
    <col min="20" max="16384" width="9.140625" style="2"/>
  </cols>
  <sheetData>
    <row r="1" spans="1:19" ht="13.5" thickBot="1" x14ac:dyDescent="0.25">
      <c r="O1" s="63" t="s">
        <v>200</v>
      </c>
    </row>
    <row r="2" spans="1:19" ht="30" customHeight="1" thickBot="1" x14ac:dyDescent="0.25">
      <c r="A2" s="450"/>
      <c r="B2" s="452" t="s">
        <v>1</v>
      </c>
      <c r="C2" s="454" t="s">
        <v>2</v>
      </c>
      <c r="D2" s="447" t="s">
        <v>3</v>
      </c>
      <c r="E2" s="449" t="s">
        <v>4</v>
      </c>
      <c r="F2" s="456"/>
      <c r="G2" s="457"/>
      <c r="H2" s="447" t="s">
        <v>5</v>
      </c>
      <c r="I2" s="446" t="s">
        <v>4</v>
      </c>
      <c r="J2" s="446"/>
      <c r="K2" s="446"/>
      <c r="L2" s="447" t="s">
        <v>6</v>
      </c>
      <c r="M2" s="446" t="s">
        <v>4</v>
      </c>
      <c r="N2" s="446"/>
      <c r="O2" s="446"/>
      <c r="P2" s="447" t="s">
        <v>7</v>
      </c>
      <c r="Q2" s="446" t="s">
        <v>4</v>
      </c>
      <c r="R2" s="446"/>
      <c r="S2" s="449"/>
    </row>
    <row r="3" spans="1:19" ht="14.25" customHeight="1" thickBot="1" x14ac:dyDescent="0.25">
      <c r="A3" s="451"/>
      <c r="B3" s="453"/>
      <c r="C3" s="455"/>
      <c r="D3" s="448"/>
      <c r="E3" s="203" t="s">
        <v>8</v>
      </c>
      <c r="F3" s="204" t="s">
        <v>9</v>
      </c>
      <c r="G3" s="205" t="s">
        <v>10</v>
      </c>
      <c r="H3" s="448"/>
      <c r="I3" s="203" t="s">
        <v>11</v>
      </c>
      <c r="J3" s="204" t="s">
        <v>12</v>
      </c>
      <c r="K3" s="205" t="s">
        <v>13</v>
      </c>
      <c r="L3" s="448"/>
      <c r="M3" s="203" t="s">
        <v>14</v>
      </c>
      <c r="N3" s="204" t="s">
        <v>15</v>
      </c>
      <c r="O3" s="205" t="s">
        <v>16</v>
      </c>
      <c r="P3" s="448"/>
      <c r="Q3" s="203" t="s">
        <v>17</v>
      </c>
      <c r="R3" s="204" t="s">
        <v>18</v>
      </c>
      <c r="S3" s="204" t="s">
        <v>19</v>
      </c>
    </row>
    <row r="4" spans="1:19" ht="24.6" customHeight="1" thickBot="1" x14ac:dyDescent="0.25">
      <c r="A4" s="330" t="s">
        <v>201</v>
      </c>
      <c r="B4" s="207" t="s">
        <v>202</v>
      </c>
      <c r="C4" s="375">
        <f>D4+H4+L4+P4</f>
        <v>39067</v>
      </c>
      <c r="D4" s="376">
        <f>E4+F4+G4</f>
        <v>1739</v>
      </c>
      <c r="E4" s="377">
        <f>E5+E19+E33</f>
        <v>1700</v>
      </c>
      <c r="F4" s="378">
        <f>F5+F19+F33</f>
        <v>0</v>
      </c>
      <c r="G4" s="379">
        <f>G5+G19+G33</f>
        <v>39</v>
      </c>
      <c r="H4" s="123">
        <f t="shared" ref="H4:H34" si="0">I4+J4+K4</f>
        <v>9218</v>
      </c>
      <c r="I4" s="377">
        <f>I5+I19+I33</f>
        <v>218</v>
      </c>
      <c r="J4" s="378">
        <f>J5+J19+J33</f>
        <v>0</v>
      </c>
      <c r="K4" s="379">
        <f>K5+K19+K33</f>
        <v>9000</v>
      </c>
      <c r="L4" s="123">
        <f t="shared" ref="L4:L11" si="1">M4+N4+O4</f>
        <v>510</v>
      </c>
      <c r="M4" s="377">
        <f>M5+M19+M33</f>
        <v>0</v>
      </c>
      <c r="N4" s="378">
        <f>N5+N19+N33</f>
        <v>0</v>
      </c>
      <c r="O4" s="379">
        <f>O5+O19+O33</f>
        <v>510</v>
      </c>
      <c r="P4" s="123">
        <f t="shared" ref="P4:P11" si="2">Q4+R4+S4</f>
        <v>27600</v>
      </c>
      <c r="Q4" s="377">
        <f>Q5+Q19+Q33</f>
        <v>27600</v>
      </c>
      <c r="R4" s="378">
        <f>R5+R19+R33</f>
        <v>0</v>
      </c>
      <c r="S4" s="380">
        <f>S5+S19+S33</f>
        <v>0</v>
      </c>
    </row>
    <row r="5" spans="1:19" ht="16.149999999999999" customHeight="1" thickBot="1" x14ac:dyDescent="0.25">
      <c r="A5" s="381" t="s">
        <v>203</v>
      </c>
      <c r="B5" s="210" t="s">
        <v>204</v>
      </c>
      <c r="C5" s="382">
        <f>D5+H5+L5+P5</f>
        <v>1000</v>
      </c>
      <c r="D5" s="211">
        <f>E5+F5+G5</f>
        <v>0</v>
      </c>
      <c r="E5" s="213">
        <f>E6</f>
        <v>0</v>
      </c>
      <c r="F5" s="214">
        <f>F6</f>
        <v>0</v>
      </c>
      <c r="G5" s="215">
        <f>G6</f>
        <v>0</v>
      </c>
      <c r="H5" s="211">
        <f>I5+J5+K5</f>
        <v>0</v>
      </c>
      <c r="I5" s="213">
        <f>I6</f>
        <v>0</v>
      </c>
      <c r="J5" s="214">
        <f>J6</f>
        <v>0</v>
      </c>
      <c r="K5" s="215">
        <f>K6</f>
        <v>0</v>
      </c>
      <c r="L5" s="211">
        <f t="shared" si="1"/>
        <v>0</v>
      </c>
      <c r="M5" s="213">
        <f>M6</f>
        <v>0</v>
      </c>
      <c r="N5" s="214">
        <f>N6</f>
        <v>0</v>
      </c>
      <c r="O5" s="215">
        <f>O6</f>
        <v>0</v>
      </c>
      <c r="P5" s="211">
        <f t="shared" si="2"/>
        <v>1000</v>
      </c>
      <c r="Q5" s="213">
        <f>Q6</f>
        <v>1000</v>
      </c>
      <c r="R5" s="214">
        <f>R6</f>
        <v>0</v>
      </c>
      <c r="S5" s="216">
        <f>S6</f>
        <v>0</v>
      </c>
    </row>
    <row r="6" spans="1:19" s="36" customFormat="1" ht="15" customHeight="1" x14ac:dyDescent="0.2">
      <c r="A6" s="383" t="s">
        <v>205</v>
      </c>
      <c r="B6" s="384" t="s">
        <v>206</v>
      </c>
      <c r="C6" s="385">
        <f>D6+H6+L6+P6</f>
        <v>1000</v>
      </c>
      <c r="D6" s="148">
        <f>E6+F6+G6</f>
        <v>0</v>
      </c>
      <c r="E6" s="386">
        <f>SUM(E9:E18)</f>
        <v>0</v>
      </c>
      <c r="F6" s="387">
        <f>SUM(F9:F18)</f>
        <v>0</v>
      </c>
      <c r="G6" s="388">
        <f>SUM(G9:G18)</f>
        <v>0</v>
      </c>
      <c r="H6" s="148">
        <f t="shared" si="0"/>
        <v>0</v>
      </c>
      <c r="I6" s="386">
        <f>I13</f>
        <v>0</v>
      </c>
      <c r="J6" s="387">
        <f>J7</f>
        <v>0</v>
      </c>
      <c r="K6" s="388">
        <v>0</v>
      </c>
      <c r="L6" s="148">
        <f t="shared" si="1"/>
        <v>0</v>
      </c>
      <c r="M6" s="386">
        <f>M7+M8</f>
        <v>0</v>
      </c>
      <c r="N6" s="387">
        <v>0</v>
      </c>
      <c r="O6" s="388">
        <v>0</v>
      </c>
      <c r="P6" s="148">
        <f t="shared" si="2"/>
        <v>1000</v>
      </c>
      <c r="Q6" s="386">
        <f>Q12</f>
        <v>1000</v>
      </c>
      <c r="R6" s="386">
        <f>R7</f>
        <v>0</v>
      </c>
      <c r="S6" s="386">
        <f>S7</f>
        <v>0</v>
      </c>
    </row>
    <row r="7" spans="1:19" s="36" customFormat="1" ht="19.149999999999999" hidden="1" customHeight="1" x14ac:dyDescent="0.2">
      <c r="A7" s="389">
        <v>1</v>
      </c>
      <c r="B7" s="390" t="s">
        <v>207</v>
      </c>
      <c r="C7" s="385">
        <f>D7+H7+L7+P7</f>
        <v>0</v>
      </c>
      <c r="D7" s="391">
        <f>SUM(E7:G7)</f>
        <v>0</v>
      </c>
      <c r="E7" s="392">
        <v>0</v>
      </c>
      <c r="F7" s="393">
        <v>0</v>
      </c>
      <c r="G7" s="394">
        <v>0</v>
      </c>
      <c r="H7" s="157">
        <f t="shared" si="0"/>
        <v>0</v>
      </c>
      <c r="I7" s="158">
        <v>0</v>
      </c>
      <c r="J7" s="159">
        <v>0</v>
      </c>
      <c r="K7" s="160">
        <v>0</v>
      </c>
      <c r="L7" s="157">
        <f t="shared" si="1"/>
        <v>0</v>
      </c>
      <c r="M7" s="158">
        <v>0</v>
      </c>
      <c r="N7" s="159">
        <v>0</v>
      </c>
      <c r="O7" s="160">
        <v>0</v>
      </c>
      <c r="P7" s="157">
        <f t="shared" si="2"/>
        <v>0</v>
      </c>
      <c r="Q7" s="158">
        <v>0</v>
      </c>
      <c r="R7" s="159">
        <v>0</v>
      </c>
      <c r="S7" s="159">
        <v>0</v>
      </c>
    </row>
    <row r="8" spans="1:19" s="36" customFormat="1" ht="19.149999999999999" hidden="1" customHeight="1" x14ac:dyDescent="0.2">
      <c r="A8" s="389">
        <v>2</v>
      </c>
      <c r="B8" s="395" t="s">
        <v>208</v>
      </c>
      <c r="C8" s="385">
        <f>D8+H8+L8+P8</f>
        <v>0</v>
      </c>
      <c r="D8" s="391">
        <f>SUM(E8:G8)</f>
        <v>0</v>
      </c>
      <c r="E8" s="392">
        <v>0</v>
      </c>
      <c r="F8" s="393">
        <v>0</v>
      </c>
      <c r="G8" s="394">
        <v>0</v>
      </c>
      <c r="H8" s="157">
        <f t="shared" si="0"/>
        <v>0</v>
      </c>
      <c r="I8" s="158">
        <v>0</v>
      </c>
      <c r="J8" s="159">
        <v>0</v>
      </c>
      <c r="K8" s="160">
        <v>0</v>
      </c>
      <c r="L8" s="157">
        <f t="shared" si="1"/>
        <v>0</v>
      </c>
      <c r="M8" s="158">
        <v>0</v>
      </c>
      <c r="N8" s="159">
        <v>0</v>
      </c>
      <c r="O8" s="160">
        <v>0</v>
      </c>
      <c r="P8" s="157">
        <f t="shared" si="2"/>
        <v>0</v>
      </c>
      <c r="Q8" s="158">
        <v>0</v>
      </c>
      <c r="R8" s="159">
        <v>0</v>
      </c>
      <c r="S8" s="159">
        <v>0</v>
      </c>
    </row>
    <row r="9" spans="1:19" s="36" customFormat="1" ht="25.15" hidden="1" customHeight="1" x14ac:dyDescent="0.2">
      <c r="A9" s="98">
        <v>3</v>
      </c>
      <c r="B9" s="396" t="s">
        <v>209</v>
      </c>
      <c r="C9" s="397">
        <f t="shared" ref="C9:C31" si="3">D9+H9+L9+P9</f>
        <v>0</v>
      </c>
      <c r="D9" s="157">
        <f t="shared" ref="D9:D31" si="4">E9+F9+G9</f>
        <v>0</v>
      </c>
      <c r="E9" s="158">
        <v>0</v>
      </c>
      <c r="F9" s="159">
        <v>0</v>
      </c>
      <c r="G9" s="160">
        <v>0</v>
      </c>
      <c r="H9" s="157">
        <f t="shared" si="0"/>
        <v>0</v>
      </c>
      <c r="I9" s="158">
        <v>0</v>
      </c>
      <c r="J9" s="159">
        <v>0</v>
      </c>
      <c r="K9" s="160">
        <v>0</v>
      </c>
      <c r="L9" s="157">
        <f t="shared" si="1"/>
        <v>0</v>
      </c>
      <c r="M9" s="264">
        <v>0</v>
      </c>
      <c r="N9" s="398">
        <v>0</v>
      </c>
      <c r="O9" s="399">
        <v>0</v>
      </c>
      <c r="P9" s="157">
        <f t="shared" si="2"/>
        <v>0</v>
      </c>
      <c r="Q9" s="264">
        <v>0</v>
      </c>
      <c r="R9" s="398">
        <v>0</v>
      </c>
      <c r="S9" s="398">
        <v>0</v>
      </c>
    </row>
    <row r="10" spans="1:19" s="21" customFormat="1" ht="25.9" hidden="1" customHeight="1" x14ac:dyDescent="0.2">
      <c r="A10" s="98">
        <v>2</v>
      </c>
      <c r="B10" s="40" t="s">
        <v>210</v>
      </c>
      <c r="C10" s="397">
        <f t="shared" si="3"/>
        <v>0</v>
      </c>
      <c r="D10" s="157">
        <f t="shared" si="4"/>
        <v>0</v>
      </c>
      <c r="E10" s="158">
        <v>0</v>
      </c>
      <c r="F10" s="159">
        <v>0</v>
      </c>
      <c r="G10" s="160">
        <v>0</v>
      </c>
      <c r="H10" s="157">
        <f t="shared" si="0"/>
        <v>0</v>
      </c>
      <c r="I10" s="158">
        <v>0</v>
      </c>
      <c r="J10" s="159">
        <v>0</v>
      </c>
      <c r="K10" s="160">
        <v>0</v>
      </c>
      <c r="L10" s="157">
        <f t="shared" si="1"/>
        <v>0</v>
      </c>
      <c r="M10" s="264">
        <v>0</v>
      </c>
      <c r="N10" s="398">
        <v>0</v>
      </c>
      <c r="O10" s="399">
        <v>0</v>
      </c>
      <c r="P10" s="157">
        <f t="shared" si="2"/>
        <v>0</v>
      </c>
      <c r="Q10" s="264">
        <v>0</v>
      </c>
      <c r="R10" s="398">
        <v>0</v>
      </c>
      <c r="S10" s="398">
        <v>0</v>
      </c>
    </row>
    <row r="11" spans="1:19" s="21" customFormat="1" ht="23.45" hidden="1" customHeight="1" x14ac:dyDescent="0.2">
      <c r="A11" s="98">
        <v>3</v>
      </c>
      <c r="B11" s="400" t="s">
        <v>211</v>
      </c>
      <c r="C11" s="397">
        <f t="shared" si="3"/>
        <v>0</v>
      </c>
      <c r="D11" s="157">
        <f t="shared" si="4"/>
        <v>0</v>
      </c>
      <c r="E11" s="158">
        <v>0</v>
      </c>
      <c r="F11" s="159">
        <v>0</v>
      </c>
      <c r="G11" s="160">
        <v>0</v>
      </c>
      <c r="H11" s="157">
        <f t="shared" si="0"/>
        <v>0</v>
      </c>
      <c r="I11" s="158">
        <v>0</v>
      </c>
      <c r="J11" s="159">
        <v>0</v>
      </c>
      <c r="K11" s="160">
        <v>0</v>
      </c>
      <c r="L11" s="157">
        <f t="shared" si="1"/>
        <v>0</v>
      </c>
      <c r="M11" s="264">
        <v>0</v>
      </c>
      <c r="N11" s="398">
        <v>0</v>
      </c>
      <c r="O11" s="399">
        <v>0</v>
      </c>
      <c r="P11" s="157">
        <f t="shared" si="2"/>
        <v>0</v>
      </c>
      <c r="Q11" s="264">
        <v>0</v>
      </c>
      <c r="R11" s="398">
        <v>0</v>
      </c>
      <c r="S11" s="398">
        <v>0</v>
      </c>
    </row>
    <row r="12" spans="1:19" s="21" customFormat="1" ht="20.45" customHeight="1" thickBot="1" x14ac:dyDescent="0.25">
      <c r="A12" s="98">
        <v>1</v>
      </c>
      <c r="B12" s="400" t="s">
        <v>212</v>
      </c>
      <c r="C12" s="397">
        <f t="shared" si="3"/>
        <v>1000</v>
      </c>
      <c r="D12" s="157">
        <f t="shared" si="4"/>
        <v>0</v>
      </c>
      <c r="E12" s="158">
        <v>0</v>
      </c>
      <c r="F12" s="159">
        <v>0</v>
      </c>
      <c r="G12" s="160">
        <v>0</v>
      </c>
      <c r="H12" s="157">
        <f t="shared" si="0"/>
        <v>0</v>
      </c>
      <c r="I12" s="158">
        <v>0</v>
      </c>
      <c r="J12" s="159">
        <v>0</v>
      </c>
      <c r="K12" s="160"/>
      <c r="L12" s="157">
        <f>M12+N12+O12</f>
        <v>0</v>
      </c>
      <c r="M12" s="264">
        <v>0</v>
      </c>
      <c r="N12" s="398">
        <v>0</v>
      </c>
      <c r="O12" s="399">
        <v>0</v>
      </c>
      <c r="P12" s="157">
        <f>Q12+R12+S12</f>
        <v>1000</v>
      </c>
      <c r="Q12" s="158">
        <v>1000</v>
      </c>
      <c r="R12" s="398">
        <v>0</v>
      </c>
      <c r="S12" s="398">
        <v>0</v>
      </c>
    </row>
    <row r="13" spans="1:19" s="21" customFormat="1" ht="25.15" hidden="1" customHeight="1" thickBot="1" x14ac:dyDescent="0.25">
      <c r="A13" s="98">
        <v>5</v>
      </c>
      <c r="B13" s="400" t="s">
        <v>213</v>
      </c>
      <c r="C13" s="397">
        <f t="shared" si="3"/>
        <v>0</v>
      </c>
      <c r="D13" s="157">
        <f t="shared" si="4"/>
        <v>0</v>
      </c>
      <c r="E13" s="158">
        <v>0</v>
      </c>
      <c r="F13" s="159">
        <v>0</v>
      </c>
      <c r="G13" s="160">
        <v>0</v>
      </c>
      <c r="H13" s="157">
        <f t="shared" si="0"/>
        <v>0</v>
      </c>
      <c r="I13" s="158">
        <v>0</v>
      </c>
      <c r="J13" s="159">
        <v>0</v>
      </c>
      <c r="K13" s="160">
        <v>0</v>
      </c>
      <c r="L13" s="157">
        <f>M13+N13+O13</f>
        <v>0</v>
      </c>
      <c r="M13" s="264">
        <v>0</v>
      </c>
      <c r="N13" s="398">
        <v>0</v>
      </c>
      <c r="O13" s="399">
        <v>0</v>
      </c>
      <c r="P13" s="157">
        <f>Q13+R13+S13</f>
        <v>0</v>
      </c>
      <c r="Q13" s="264">
        <v>0</v>
      </c>
      <c r="R13" s="398">
        <v>0</v>
      </c>
      <c r="S13" s="398">
        <v>0</v>
      </c>
    </row>
    <row r="14" spans="1:19" s="21" customFormat="1" ht="28.9" hidden="1" customHeight="1" x14ac:dyDescent="0.2">
      <c r="A14" s="98">
        <v>9</v>
      </c>
      <c r="B14" s="38" t="s">
        <v>214</v>
      </c>
      <c r="C14" s="397">
        <f t="shared" si="3"/>
        <v>0</v>
      </c>
      <c r="D14" s="157">
        <f t="shared" si="4"/>
        <v>0</v>
      </c>
      <c r="E14" s="264">
        <v>0</v>
      </c>
      <c r="F14" s="398">
        <v>0</v>
      </c>
      <c r="G14" s="399">
        <v>0</v>
      </c>
      <c r="H14" s="157">
        <f t="shared" si="0"/>
        <v>0</v>
      </c>
      <c r="I14" s="264"/>
      <c r="J14" s="398">
        <v>0</v>
      </c>
      <c r="K14" s="399">
        <v>0</v>
      </c>
      <c r="L14" s="157">
        <f>M14+N14+O14</f>
        <v>0</v>
      </c>
      <c r="M14" s="264">
        <v>0</v>
      </c>
      <c r="N14" s="398">
        <v>0</v>
      </c>
      <c r="O14" s="399">
        <v>0</v>
      </c>
      <c r="P14" s="157">
        <f>Q14+R14+S14</f>
        <v>0</v>
      </c>
      <c r="Q14" s="264">
        <v>0</v>
      </c>
      <c r="R14" s="398">
        <v>0</v>
      </c>
      <c r="S14" s="398">
        <v>0</v>
      </c>
    </row>
    <row r="15" spans="1:19" s="21" customFormat="1" ht="37.9" hidden="1" customHeight="1" x14ac:dyDescent="0.2">
      <c r="A15" s="98">
        <v>4</v>
      </c>
      <c r="B15" s="38" t="s">
        <v>215</v>
      </c>
      <c r="C15" s="397">
        <f t="shared" si="3"/>
        <v>0</v>
      </c>
      <c r="D15" s="157">
        <f t="shared" si="4"/>
        <v>0</v>
      </c>
      <c r="E15" s="264">
        <v>0</v>
      </c>
      <c r="F15" s="398">
        <v>0</v>
      </c>
      <c r="G15" s="399">
        <v>0</v>
      </c>
      <c r="H15" s="157">
        <f t="shared" si="0"/>
        <v>0</v>
      </c>
      <c r="I15" s="264">
        <v>0</v>
      </c>
      <c r="J15" s="398">
        <v>0</v>
      </c>
      <c r="K15" s="399">
        <v>0</v>
      </c>
      <c r="L15" s="157">
        <f>M15+N15+O15</f>
        <v>0</v>
      </c>
      <c r="M15" s="264">
        <v>0</v>
      </c>
      <c r="N15" s="398">
        <v>0</v>
      </c>
      <c r="O15" s="399">
        <v>0</v>
      </c>
      <c r="P15" s="157">
        <f>Q15+R15+S15</f>
        <v>0</v>
      </c>
      <c r="Q15" s="264">
        <v>0</v>
      </c>
      <c r="R15" s="398">
        <v>0</v>
      </c>
      <c r="S15" s="398">
        <v>0</v>
      </c>
    </row>
    <row r="16" spans="1:19" s="21" customFormat="1" ht="26.45" hidden="1" customHeight="1" x14ac:dyDescent="0.2">
      <c r="A16" s="98">
        <v>5</v>
      </c>
      <c r="B16" s="40" t="s">
        <v>216</v>
      </c>
      <c r="C16" s="397">
        <f t="shared" si="3"/>
        <v>0</v>
      </c>
      <c r="D16" s="157">
        <f t="shared" si="4"/>
        <v>0</v>
      </c>
      <c r="E16" s="264">
        <v>0</v>
      </c>
      <c r="F16" s="398">
        <v>0</v>
      </c>
      <c r="G16" s="399">
        <v>0</v>
      </c>
      <c r="H16" s="157">
        <f t="shared" si="0"/>
        <v>0</v>
      </c>
      <c r="I16" s="264">
        <v>0</v>
      </c>
      <c r="J16" s="398">
        <v>0</v>
      </c>
      <c r="K16" s="399">
        <v>0</v>
      </c>
      <c r="L16" s="157">
        <f>M16+N16+O16</f>
        <v>0</v>
      </c>
      <c r="M16" s="264">
        <v>0</v>
      </c>
      <c r="N16" s="398">
        <v>0</v>
      </c>
      <c r="O16" s="399">
        <v>0</v>
      </c>
      <c r="P16" s="157">
        <f>Q16+R16+S16</f>
        <v>0</v>
      </c>
      <c r="Q16" s="264">
        <v>0</v>
      </c>
      <c r="R16" s="398">
        <v>0</v>
      </c>
      <c r="S16" s="398">
        <v>0</v>
      </c>
    </row>
    <row r="17" spans="1:20" s="21" customFormat="1" ht="25.9" hidden="1" customHeight="1" x14ac:dyDescent="0.2">
      <c r="A17" s="98">
        <v>6</v>
      </c>
      <c r="B17" s="38" t="s">
        <v>217</v>
      </c>
      <c r="C17" s="397">
        <f t="shared" si="3"/>
        <v>0</v>
      </c>
      <c r="D17" s="157">
        <f t="shared" si="4"/>
        <v>0</v>
      </c>
      <c r="E17" s="264">
        <v>0</v>
      </c>
      <c r="F17" s="398">
        <v>0</v>
      </c>
      <c r="G17" s="399">
        <v>0</v>
      </c>
      <c r="H17" s="157">
        <f t="shared" si="0"/>
        <v>0</v>
      </c>
      <c r="I17" s="264">
        <v>0</v>
      </c>
      <c r="J17" s="398">
        <v>0</v>
      </c>
      <c r="K17" s="399">
        <v>0</v>
      </c>
      <c r="L17" s="157">
        <f t="shared" ref="L17:L34" si="5">M17+N17+O17</f>
        <v>0</v>
      </c>
      <c r="M17" s="264">
        <v>0</v>
      </c>
      <c r="N17" s="398">
        <v>0</v>
      </c>
      <c r="O17" s="399">
        <v>0</v>
      </c>
      <c r="P17" s="157">
        <f t="shared" ref="P17:P31" si="6">Q17+R17+S17</f>
        <v>0</v>
      </c>
      <c r="Q17" s="264">
        <v>0</v>
      </c>
      <c r="R17" s="398">
        <v>0</v>
      </c>
      <c r="S17" s="398">
        <v>0</v>
      </c>
    </row>
    <row r="18" spans="1:20" s="36" customFormat="1" ht="13.9" hidden="1" customHeight="1" thickBot="1" x14ac:dyDescent="0.25">
      <c r="A18" s="401">
        <v>2</v>
      </c>
      <c r="B18" s="170" t="s">
        <v>218</v>
      </c>
      <c r="C18" s="402">
        <f t="shared" si="3"/>
        <v>0</v>
      </c>
      <c r="D18" s="171">
        <f t="shared" si="4"/>
        <v>0</v>
      </c>
      <c r="E18" s="403">
        <v>0</v>
      </c>
      <c r="F18" s="404">
        <v>0</v>
      </c>
      <c r="G18" s="405">
        <v>0</v>
      </c>
      <c r="H18" s="171">
        <f t="shared" si="0"/>
        <v>0</v>
      </c>
      <c r="I18" s="165">
        <v>0</v>
      </c>
      <c r="J18" s="404">
        <v>0</v>
      </c>
      <c r="K18" s="405">
        <v>0</v>
      </c>
      <c r="L18" s="171">
        <f t="shared" si="5"/>
        <v>0</v>
      </c>
      <c r="M18" s="403">
        <v>0</v>
      </c>
      <c r="N18" s="404">
        <v>0</v>
      </c>
      <c r="O18" s="405">
        <v>0</v>
      </c>
      <c r="P18" s="171">
        <f t="shared" si="6"/>
        <v>0</v>
      </c>
      <c r="Q18" s="403">
        <v>0</v>
      </c>
      <c r="R18" s="404">
        <v>0</v>
      </c>
      <c r="S18" s="404">
        <v>0</v>
      </c>
    </row>
    <row r="19" spans="1:20" s="36" customFormat="1" ht="19.149999999999999" customHeight="1" thickBot="1" x14ac:dyDescent="0.25">
      <c r="A19" s="381" t="s">
        <v>219</v>
      </c>
      <c r="B19" s="210" t="s">
        <v>220</v>
      </c>
      <c r="C19" s="382">
        <f>D19+H19+L19+P19</f>
        <v>36367</v>
      </c>
      <c r="D19" s="406">
        <f t="shared" si="4"/>
        <v>39</v>
      </c>
      <c r="E19" s="407">
        <f>E20+E28</f>
        <v>0</v>
      </c>
      <c r="F19" s="407">
        <f>F20+F28</f>
        <v>0</v>
      </c>
      <c r="G19" s="407">
        <f>G26</f>
        <v>39</v>
      </c>
      <c r="H19" s="211">
        <f t="shared" si="0"/>
        <v>9218</v>
      </c>
      <c r="I19" s="407">
        <f>I21</f>
        <v>218</v>
      </c>
      <c r="J19" s="407">
        <f>J22+J28</f>
        <v>0</v>
      </c>
      <c r="K19" s="407">
        <f>K22+K28</f>
        <v>9000</v>
      </c>
      <c r="L19" s="211">
        <f t="shared" si="5"/>
        <v>510</v>
      </c>
      <c r="M19" s="407">
        <f>M20+M21+M22+M24+M26+M28</f>
        <v>0</v>
      </c>
      <c r="N19" s="408">
        <f>N20+N21+N22+N24+N26+N28</f>
        <v>0</v>
      </c>
      <c r="O19" s="409">
        <f>O20+O21+O22+O24+O26+O28</f>
        <v>510</v>
      </c>
      <c r="P19" s="211">
        <f t="shared" si="6"/>
        <v>26600</v>
      </c>
      <c r="Q19" s="407">
        <f>Q20+Q21</f>
        <v>26600</v>
      </c>
      <c r="R19" s="408">
        <f>R20+R21+R22+R24+R26+R28</f>
        <v>0</v>
      </c>
      <c r="S19" s="410">
        <f>S20+S21+S22+S24+S26+S28</f>
        <v>0</v>
      </c>
    </row>
    <row r="20" spans="1:20" s="21" customFormat="1" ht="24.6" customHeight="1" x14ac:dyDescent="0.2">
      <c r="A20" s="411" t="s">
        <v>221</v>
      </c>
      <c r="B20" s="412" t="s">
        <v>222</v>
      </c>
      <c r="C20" s="385">
        <f t="shared" si="3"/>
        <v>25110</v>
      </c>
      <c r="D20" s="413">
        <f t="shared" si="4"/>
        <v>0</v>
      </c>
      <c r="E20" s="386">
        <v>0</v>
      </c>
      <c r="F20" s="387">
        <v>0</v>
      </c>
      <c r="G20" s="388">
        <v>0</v>
      </c>
      <c r="H20" s="148">
        <f t="shared" si="0"/>
        <v>0</v>
      </c>
      <c r="I20" s="246">
        <v>0</v>
      </c>
      <c r="J20" s="248">
        <v>0</v>
      </c>
      <c r="K20" s="249">
        <v>0</v>
      </c>
      <c r="L20" s="148">
        <f t="shared" si="5"/>
        <v>510</v>
      </c>
      <c r="M20" s="246">
        <v>0</v>
      </c>
      <c r="N20" s="248">
        <v>0</v>
      </c>
      <c r="O20" s="249">
        <f>433+77</f>
        <v>510</v>
      </c>
      <c r="P20" s="148">
        <f t="shared" si="6"/>
        <v>24600</v>
      </c>
      <c r="Q20" s="246">
        <v>24600</v>
      </c>
      <c r="R20" s="248">
        <v>0</v>
      </c>
      <c r="S20" s="248">
        <v>0</v>
      </c>
    </row>
    <row r="21" spans="1:20" s="416" customFormat="1" ht="25.15" customHeight="1" x14ac:dyDescent="0.2">
      <c r="A21" s="414" t="s">
        <v>223</v>
      </c>
      <c r="B21" s="415" t="s">
        <v>224</v>
      </c>
      <c r="C21" s="397">
        <f t="shared" si="3"/>
        <v>11257</v>
      </c>
      <c r="D21" s="157">
        <f t="shared" si="4"/>
        <v>39</v>
      </c>
      <c r="E21" s="264">
        <f>E28</f>
        <v>0</v>
      </c>
      <c r="F21" s="398">
        <v>0</v>
      </c>
      <c r="G21" s="399">
        <f>G26</f>
        <v>39</v>
      </c>
      <c r="H21" s="157">
        <f t="shared" si="0"/>
        <v>9218</v>
      </c>
      <c r="I21" s="264">
        <f>I26</f>
        <v>218</v>
      </c>
      <c r="J21" s="398">
        <v>0</v>
      </c>
      <c r="K21" s="399">
        <f>K28</f>
        <v>9000</v>
      </c>
      <c r="L21" s="157">
        <f t="shared" si="5"/>
        <v>0</v>
      </c>
      <c r="M21" s="264">
        <v>0</v>
      </c>
      <c r="N21" s="398">
        <v>0</v>
      </c>
      <c r="O21" s="399">
        <v>0</v>
      </c>
      <c r="P21" s="157">
        <f t="shared" si="6"/>
        <v>2000</v>
      </c>
      <c r="Q21" s="264">
        <f>Q28</f>
        <v>2000</v>
      </c>
      <c r="R21" s="398">
        <v>0</v>
      </c>
      <c r="S21" s="398">
        <v>0</v>
      </c>
      <c r="T21" s="324"/>
    </row>
    <row r="22" spans="1:20" s="416" customFormat="1" ht="29.45" hidden="1" customHeight="1" x14ac:dyDescent="0.2">
      <c r="A22" s="414" t="s">
        <v>225</v>
      </c>
      <c r="B22" s="417" t="s">
        <v>226</v>
      </c>
      <c r="C22" s="397">
        <f t="shared" si="3"/>
        <v>0</v>
      </c>
      <c r="D22" s="157">
        <f t="shared" si="4"/>
        <v>0</v>
      </c>
      <c r="E22" s="264">
        <f>E23</f>
        <v>0</v>
      </c>
      <c r="F22" s="398">
        <f>F23</f>
        <v>0</v>
      </c>
      <c r="G22" s="399">
        <f>G23</f>
        <v>0</v>
      </c>
      <c r="H22" s="157">
        <f t="shared" si="0"/>
        <v>0</v>
      </c>
      <c r="I22" s="264">
        <f>I23</f>
        <v>0</v>
      </c>
      <c r="J22" s="398">
        <f>J23</f>
        <v>0</v>
      </c>
      <c r="K22" s="399">
        <v>0</v>
      </c>
      <c r="L22" s="157">
        <f t="shared" si="5"/>
        <v>0</v>
      </c>
      <c r="M22" s="264">
        <f>M23</f>
        <v>0</v>
      </c>
      <c r="N22" s="398">
        <f>N23</f>
        <v>0</v>
      </c>
      <c r="O22" s="399">
        <f>O23</f>
        <v>0</v>
      </c>
      <c r="P22" s="157">
        <f t="shared" si="6"/>
        <v>0</v>
      </c>
      <c r="Q22" s="264">
        <f>Q23</f>
        <v>0</v>
      </c>
      <c r="R22" s="398">
        <f>R23</f>
        <v>0</v>
      </c>
      <c r="S22" s="398">
        <f>S23</f>
        <v>0</v>
      </c>
    </row>
    <row r="23" spans="1:20" s="416" customFormat="1" ht="25.15" hidden="1" customHeight="1" x14ac:dyDescent="0.2">
      <c r="A23" s="414" t="s">
        <v>227</v>
      </c>
      <c r="B23" s="170" t="s">
        <v>228</v>
      </c>
      <c r="C23" s="397">
        <f t="shared" si="3"/>
        <v>0</v>
      </c>
      <c r="D23" s="157">
        <f t="shared" si="4"/>
        <v>0</v>
      </c>
      <c r="E23" s="158">
        <v>0</v>
      </c>
      <c r="F23" s="159">
        <v>0</v>
      </c>
      <c r="G23" s="159">
        <v>0</v>
      </c>
      <c r="H23" s="157">
        <f t="shared" si="0"/>
        <v>0</v>
      </c>
      <c r="I23" s="158">
        <v>0</v>
      </c>
      <c r="J23" s="159">
        <v>0</v>
      </c>
      <c r="K23" s="160">
        <v>0</v>
      </c>
      <c r="L23" s="418">
        <f>M23+N23+O23</f>
        <v>0</v>
      </c>
      <c r="M23" s="158">
        <v>0</v>
      </c>
      <c r="N23" s="159">
        <v>0</v>
      </c>
      <c r="O23" s="160">
        <v>0</v>
      </c>
      <c r="P23" s="418">
        <f>Q23+R23+S23</f>
        <v>0</v>
      </c>
      <c r="Q23" s="158">
        <v>0</v>
      </c>
      <c r="R23" s="159">
        <v>0</v>
      </c>
      <c r="S23" s="159">
        <v>0</v>
      </c>
    </row>
    <row r="24" spans="1:20" s="422" customFormat="1" ht="27" hidden="1" customHeight="1" x14ac:dyDescent="0.2">
      <c r="A24" s="414" t="s">
        <v>229</v>
      </c>
      <c r="B24" s="417" t="s">
        <v>230</v>
      </c>
      <c r="C24" s="397">
        <f t="shared" si="3"/>
        <v>0</v>
      </c>
      <c r="D24" s="157">
        <f t="shared" si="4"/>
        <v>0</v>
      </c>
      <c r="E24" s="419">
        <f>E25</f>
        <v>0</v>
      </c>
      <c r="F24" s="420">
        <f>F25</f>
        <v>0</v>
      </c>
      <c r="G24" s="421">
        <f>G25</f>
        <v>0</v>
      </c>
      <c r="H24" s="157">
        <f t="shared" si="0"/>
        <v>0</v>
      </c>
      <c r="I24" s="419">
        <f>I25</f>
        <v>0</v>
      </c>
      <c r="J24" s="420">
        <f>J25</f>
        <v>0</v>
      </c>
      <c r="K24" s="421">
        <f>K25</f>
        <v>0</v>
      </c>
      <c r="L24" s="157">
        <f t="shared" si="5"/>
        <v>0</v>
      </c>
      <c r="M24" s="419">
        <v>0</v>
      </c>
      <c r="N24" s="420">
        <v>0</v>
      </c>
      <c r="O24" s="421">
        <v>0</v>
      </c>
      <c r="P24" s="157">
        <f t="shared" si="6"/>
        <v>0</v>
      </c>
      <c r="Q24" s="419">
        <v>0</v>
      </c>
      <c r="R24" s="420">
        <v>0</v>
      </c>
      <c r="S24" s="420">
        <v>0</v>
      </c>
    </row>
    <row r="25" spans="1:20" s="416" customFormat="1" ht="25.15" hidden="1" customHeight="1" x14ac:dyDescent="0.2">
      <c r="A25" s="414" t="s">
        <v>227</v>
      </c>
      <c r="B25" s="170" t="s">
        <v>231</v>
      </c>
      <c r="C25" s="397">
        <f t="shared" si="3"/>
        <v>0</v>
      </c>
      <c r="D25" s="157">
        <f t="shared" si="4"/>
        <v>0</v>
      </c>
      <c r="E25" s="158">
        <v>0</v>
      </c>
      <c r="F25" s="159">
        <v>0</v>
      </c>
      <c r="G25" s="160">
        <v>0</v>
      </c>
      <c r="H25" s="157">
        <f t="shared" si="0"/>
        <v>0</v>
      </c>
      <c r="I25" s="158">
        <v>0</v>
      </c>
      <c r="J25" s="159">
        <v>0</v>
      </c>
      <c r="K25" s="160">
        <v>0</v>
      </c>
      <c r="L25" s="418">
        <f>M25+N25+O25</f>
        <v>0</v>
      </c>
      <c r="M25" s="158">
        <v>0</v>
      </c>
      <c r="N25" s="159">
        <v>0</v>
      </c>
      <c r="O25" s="160">
        <v>0</v>
      </c>
      <c r="P25" s="418">
        <v>0</v>
      </c>
      <c r="Q25" s="158">
        <v>0</v>
      </c>
      <c r="R25" s="159">
        <v>0</v>
      </c>
      <c r="S25" s="159">
        <v>0</v>
      </c>
    </row>
    <row r="26" spans="1:20" s="422" customFormat="1" ht="30" customHeight="1" x14ac:dyDescent="0.2">
      <c r="A26" s="414" t="s">
        <v>232</v>
      </c>
      <c r="B26" s="417" t="s">
        <v>187</v>
      </c>
      <c r="C26" s="397">
        <f t="shared" si="3"/>
        <v>257</v>
      </c>
      <c r="D26" s="157">
        <f t="shared" si="4"/>
        <v>39</v>
      </c>
      <c r="E26" s="264">
        <f>E27</f>
        <v>0</v>
      </c>
      <c r="F26" s="398">
        <f>F27</f>
        <v>0</v>
      </c>
      <c r="G26" s="399">
        <f>G27</f>
        <v>39</v>
      </c>
      <c r="H26" s="157">
        <f t="shared" si="0"/>
        <v>218</v>
      </c>
      <c r="I26" s="264">
        <f>I27</f>
        <v>218</v>
      </c>
      <c r="J26" s="398">
        <f>J27</f>
        <v>0</v>
      </c>
      <c r="K26" s="399">
        <f>K27</f>
        <v>0</v>
      </c>
      <c r="L26" s="157">
        <f t="shared" si="5"/>
        <v>0</v>
      </c>
      <c r="M26" s="264">
        <f>M27</f>
        <v>0</v>
      </c>
      <c r="N26" s="398">
        <f>N27</f>
        <v>0</v>
      </c>
      <c r="O26" s="399">
        <f>O27</f>
        <v>0</v>
      </c>
      <c r="P26" s="157">
        <f t="shared" si="6"/>
        <v>0</v>
      </c>
      <c r="Q26" s="264">
        <f>Q27</f>
        <v>0</v>
      </c>
      <c r="R26" s="398">
        <f>R27</f>
        <v>0</v>
      </c>
      <c r="S26" s="398">
        <f>S27</f>
        <v>0</v>
      </c>
    </row>
    <row r="27" spans="1:20" s="36" customFormat="1" ht="25.15" customHeight="1" x14ac:dyDescent="0.2">
      <c r="A27" s="414" t="s">
        <v>227</v>
      </c>
      <c r="B27" s="170" t="s">
        <v>233</v>
      </c>
      <c r="C27" s="397">
        <f t="shared" si="3"/>
        <v>257</v>
      </c>
      <c r="D27" s="157">
        <f t="shared" si="4"/>
        <v>39</v>
      </c>
      <c r="E27" s="158">
        <v>0</v>
      </c>
      <c r="F27" s="159">
        <v>0</v>
      </c>
      <c r="G27" s="160">
        <v>39</v>
      </c>
      <c r="H27" s="157">
        <f t="shared" si="0"/>
        <v>218</v>
      </c>
      <c r="I27" s="158">
        <v>218</v>
      </c>
      <c r="J27" s="159">
        <v>0</v>
      </c>
      <c r="K27" s="160">
        <v>0</v>
      </c>
      <c r="L27" s="418">
        <f t="shared" si="5"/>
        <v>0</v>
      </c>
      <c r="M27" s="158">
        <v>0</v>
      </c>
      <c r="N27" s="159">
        <v>0</v>
      </c>
      <c r="O27" s="160">
        <v>0</v>
      </c>
      <c r="P27" s="418">
        <f t="shared" si="6"/>
        <v>0</v>
      </c>
      <c r="Q27" s="158">
        <v>0</v>
      </c>
      <c r="R27" s="159">
        <v>0</v>
      </c>
      <c r="S27" s="159">
        <v>0</v>
      </c>
    </row>
    <row r="28" spans="1:20" s="422" customFormat="1" ht="27.6" customHeight="1" x14ac:dyDescent="0.2">
      <c r="A28" s="423" t="s">
        <v>234</v>
      </c>
      <c r="B28" s="415" t="s">
        <v>235</v>
      </c>
      <c r="C28" s="397">
        <f>D28+H28+L28+P28</f>
        <v>11000</v>
      </c>
      <c r="D28" s="391">
        <f t="shared" si="4"/>
        <v>0</v>
      </c>
      <c r="E28" s="424">
        <f>E29+E30+E31</f>
        <v>0</v>
      </c>
      <c r="F28" s="424">
        <f>F29+F30+F31</f>
        <v>0</v>
      </c>
      <c r="G28" s="424">
        <f>G29+G30+G31</f>
        <v>0</v>
      </c>
      <c r="H28" s="157">
        <f t="shared" si="0"/>
        <v>9000</v>
      </c>
      <c r="I28" s="424">
        <f>I29+I30+I31</f>
        <v>0</v>
      </c>
      <c r="J28" s="425">
        <f>J29+J31</f>
        <v>0</v>
      </c>
      <c r="K28" s="426">
        <f>K29+K31</f>
        <v>9000</v>
      </c>
      <c r="L28" s="157">
        <f t="shared" si="5"/>
        <v>0</v>
      </c>
      <c r="M28" s="424">
        <f>M29+M31</f>
        <v>0</v>
      </c>
      <c r="N28" s="425">
        <f>N29+N31</f>
        <v>0</v>
      </c>
      <c r="O28" s="426">
        <f>O29+O31</f>
        <v>0</v>
      </c>
      <c r="P28" s="157">
        <f t="shared" si="6"/>
        <v>2000</v>
      </c>
      <c r="Q28" s="424">
        <f>Q30</f>
        <v>2000</v>
      </c>
      <c r="R28" s="425">
        <f>R29+R31</f>
        <v>0</v>
      </c>
      <c r="S28" s="425">
        <f>S29+S31</f>
        <v>0</v>
      </c>
    </row>
    <row r="29" spans="1:20" s="422" customFormat="1" ht="25.15" customHeight="1" x14ac:dyDescent="0.2">
      <c r="A29" s="423" t="s">
        <v>227</v>
      </c>
      <c r="B29" s="40" t="s">
        <v>236</v>
      </c>
      <c r="C29" s="397">
        <f t="shared" si="3"/>
        <v>9000</v>
      </c>
      <c r="D29" s="157">
        <f t="shared" si="4"/>
        <v>0</v>
      </c>
      <c r="E29" s="427">
        <v>0</v>
      </c>
      <c r="F29" s="348">
        <v>0</v>
      </c>
      <c r="G29" s="428">
        <v>0</v>
      </c>
      <c r="H29" s="157">
        <f t="shared" si="0"/>
        <v>9000</v>
      </c>
      <c r="I29" s="427">
        <v>0</v>
      </c>
      <c r="J29" s="348">
        <v>0</v>
      </c>
      <c r="K29" s="428">
        <f>4850+1120+1530+1500</f>
        <v>9000</v>
      </c>
      <c r="L29" s="157">
        <f t="shared" si="5"/>
        <v>0</v>
      </c>
      <c r="M29" s="427">
        <v>0</v>
      </c>
      <c r="N29" s="348">
        <v>0</v>
      </c>
      <c r="O29" s="428">
        <v>0</v>
      </c>
      <c r="P29" s="157">
        <f t="shared" si="6"/>
        <v>0</v>
      </c>
      <c r="Q29" s="427">
        <v>0</v>
      </c>
      <c r="R29" s="348">
        <v>0</v>
      </c>
      <c r="S29" s="348">
        <v>0</v>
      </c>
    </row>
    <row r="30" spans="1:20" s="422" customFormat="1" ht="16.149999999999999" customHeight="1" thickBot="1" x14ac:dyDescent="0.25">
      <c r="A30" s="423" t="s">
        <v>237</v>
      </c>
      <c r="B30" s="40" t="s">
        <v>238</v>
      </c>
      <c r="C30" s="397">
        <f t="shared" si="3"/>
        <v>2000</v>
      </c>
      <c r="D30" s="157">
        <f t="shared" si="4"/>
        <v>0</v>
      </c>
      <c r="E30" s="427">
        <v>0</v>
      </c>
      <c r="F30" s="348">
        <v>0</v>
      </c>
      <c r="G30" s="428">
        <v>0</v>
      </c>
      <c r="H30" s="157">
        <f t="shared" si="0"/>
        <v>0</v>
      </c>
      <c r="I30" s="427">
        <v>0</v>
      </c>
      <c r="J30" s="348">
        <v>0</v>
      </c>
      <c r="K30" s="428">
        <v>0</v>
      </c>
      <c r="L30" s="157">
        <f t="shared" si="5"/>
        <v>0</v>
      </c>
      <c r="M30" s="427">
        <v>0</v>
      </c>
      <c r="N30" s="348">
        <v>0</v>
      </c>
      <c r="O30" s="428">
        <v>0</v>
      </c>
      <c r="P30" s="157">
        <f t="shared" si="6"/>
        <v>2000</v>
      </c>
      <c r="Q30" s="427">
        <v>2000</v>
      </c>
      <c r="R30" s="348">
        <v>0</v>
      </c>
      <c r="S30" s="348">
        <v>0</v>
      </c>
    </row>
    <row r="31" spans="1:20" s="422" customFormat="1" ht="15.6" hidden="1" customHeight="1" x14ac:dyDescent="0.2">
      <c r="A31" s="423" t="s">
        <v>239</v>
      </c>
      <c r="B31" s="40" t="s">
        <v>240</v>
      </c>
      <c r="C31" s="397">
        <f t="shared" si="3"/>
        <v>0</v>
      </c>
      <c r="D31" s="157">
        <f t="shared" si="4"/>
        <v>0</v>
      </c>
      <c r="E31" s="427">
        <v>0</v>
      </c>
      <c r="F31" s="348">
        <v>0</v>
      </c>
      <c r="G31" s="428">
        <v>0</v>
      </c>
      <c r="H31" s="157">
        <f t="shared" si="0"/>
        <v>0</v>
      </c>
      <c r="I31" s="427">
        <v>0</v>
      </c>
      <c r="J31" s="348">
        <v>0</v>
      </c>
      <c r="K31" s="428">
        <v>0</v>
      </c>
      <c r="L31" s="157">
        <f t="shared" si="5"/>
        <v>0</v>
      </c>
      <c r="M31" s="427">
        <v>0</v>
      </c>
      <c r="N31" s="348">
        <v>0</v>
      </c>
      <c r="O31" s="428">
        <v>0</v>
      </c>
      <c r="P31" s="157">
        <f t="shared" si="6"/>
        <v>0</v>
      </c>
      <c r="Q31" s="427">
        <v>0</v>
      </c>
      <c r="R31" s="348">
        <v>0</v>
      </c>
      <c r="S31" s="348">
        <v>0</v>
      </c>
    </row>
    <row r="32" spans="1:20" s="422" customFormat="1" ht="15.6" hidden="1" customHeight="1" thickBot="1" x14ac:dyDescent="0.25">
      <c r="A32" s="414" t="s">
        <v>241</v>
      </c>
      <c r="B32" s="396" t="s">
        <v>242</v>
      </c>
      <c r="C32" s="402"/>
      <c r="D32" s="171"/>
      <c r="E32" s="429"/>
      <c r="F32" s="430"/>
      <c r="G32" s="431"/>
      <c r="H32" s="171"/>
      <c r="I32" s="429"/>
      <c r="J32" s="430"/>
      <c r="K32" s="431"/>
      <c r="L32" s="171"/>
      <c r="M32" s="429"/>
      <c r="N32" s="430"/>
      <c r="O32" s="431"/>
      <c r="P32" s="171"/>
      <c r="Q32" s="429">
        <v>0</v>
      </c>
      <c r="R32" s="430"/>
      <c r="S32" s="430"/>
    </row>
    <row r="33" spans="1:19" s="433" customFormat="1" ht="28.9" customHeight="1" thickBot="1" x14ac:dyDescent="0.25">
      <c r="A33" s="432" t="s">
        <v>243</v>
      </c>
      <c r="B33" s="210" t="s">
        <v>244</v>
      </c>
      <c r="C33" s="382">
        <f>D33+H33+L33+P33</f>
        <v>1700</v>
      </c>
      <c r="D33" s="211">
        <f>E33+F33+G33</f>
        <v>1700</v>
      </c>
      <c r="E33" s="213">
        <f>E34</f>
        <v>1700</v>
      </c>
      <c r="F33" s="214">
        <v>0</v>
      </c>
      <c r="G33" s="215">
        <v>0</v>
      </c>
      <c r="H33" s="211">
        <f t="shared" si="0"/>
        <v>0</v>
      </c>
      <c r="I33" s="213">
        <f>I34</f>
        <v>0</v>
      </c>
      <c r="J33" s="214">
        <v>0</v>
      </c>
      <c r="K33" s="215">
        <v>0</v>
      </c>
      <c r="L33" s="211">
        <f t="shared" si="5"/>
        <v>0</v>
      </c>
      <c r="M33" s="213">
        <v>0</v>
      </c>
      <c r="N33" s="214">
        <v>0</v>
      </c>
      <c r="O33" s="215">
        <v>0</v>
      </c>
      <c r="P33" s="211">
        <f>Q33+R33+S33</f>
        <v>0</v>
      </c>
      <c r="Q33" s="213">
        <v>0</v>
      </c>
      <c r="R33" s="214">
        <v>0</v>
      </c>
      <c r="S33" s="216">
        <v>0</v>
      </c>
    </row>
    <row r="34" spans="1:19" ht="16.899999999999999" customHeight="1" thickBot="1" x14ac:dyDescent="0.25">
      <c r="A34" s="434" t="s">
        <v>227</v>
      </c>
      <c r="B34" s="435" t="s">
        <v>245</v>
      </c>
      <c r="C34" s="436">
        <f>D34+H34+L34+P34</f>
        <v>1700</v>
      </c>
      <c r="D34" s="437">
        <f>E34+F34+G34</f>
        <v>1700</v>
      </c>
      <c r="E34" s="438">
        <v>1700</v>
      </c>
      <c r="F34" s="439">
        <v>0</v>
      </c>
      <c r="G34" s="440">
        <v>0</v>
      </c>
      <c r="H34" s="181">
        <f t="shared" si="0"/>
        <v>0</v>
      </c>
      <c r="I34" s="438">
        <v>0</v>
      </c>
      <c r="J34" s="150">
        <v>0</v>
      </c>
      <c r="K34" s="440">
        <v>0</v>
      </c>
      <c r="L34" s="181">
        <f t="shared" si="5"/>
        <v>0</v>
      </c>
      <c r="M34" s="441">
        <v>0</v>
      </c>
      <c r="N34" s="439">
        <v>0</v>
      </c>
      <c r="O34" s="442">
        <v>0</v>
      </c>
      <c r="P34" s="181">
        <f>Q34+R34+S34</f>
        <v>0</v>
      </c>
      <c r="Q34" s="438">
        <v>0</v>
      </c>
      <c r="R34" s="439">
        <v>0</v>
      </c>
      <c r="S34" s="439">
        <v>0</v>
      </c>
    </row>
    <row r="35" spans="1:19" ht="14.25" customHeight="1" x14ac:dyDescent="0.2">
      <c r="A35" s="443"/>
      <c r="B35" s="444"/>
      <c r="I35" s="443"/>
      <c r="J35" s="445"/>
      <c r="K35" s="445"/>
      <c r="L35" s="445"/>
      <c r="M35" s="445"/>
    </row>
    <row r="36" spans="1:19" ht="14.25" customHeight="1" x14ac:dyDescent="0.2">
      <c r="A36" s="86"/>
      <c r="B36" s="444"/>
    </row>
    <row r="37" spans="1:19" ht="14.25" customHeight="1" x14ac:dyDescent="0.2">
      <c r="A37" s="86"/>
      <c r="B37" s="444"/>
    </row>
    <row r="38" spans="1:19" ht="14.25" customHeight="1" x14ac:dyDescent="0.2">
      <c r="A38" s="86"/>
      <c r="B38" s="444"/>
    </row>
    <row r="40" spans="1:19" x14ac:dyDescent="0.2">
      <c r="A40" s="86"/>
      <c r="B40" s="444"/>
    </row>
    <row r="41" spans="1:19" ht="14.25" customHeight="1" x14ac:dyDescent="0.2">
      <c r="A41" s="86"/>
      <c r="B41" s="444"/>
    </row>
  </sheetData>
  <sheetProtection algorithmName="SHA-512" hashValue="5ZKjndlq9z4/WNwbQ5ZaVMxau3LQ+v6yUzoBKrGQ2MPAajV890PESuJghmOouui9L/Ckli0U/eaCyCnGswhr6w==" saltValue="va4hxdzBH/cuvMDa5TnhSg==" spinCount="100000" sheet="1" formatCells="0" formatColumns="0" formatRows="0" insertColumns="0" insertRows="0" insertHyperlinks="0" deleteColumns="0" deleteRows="0" sort="0" autoFilter="0" pivotTables="0"/>
  <mergeCells count="11">
    <mergeCell ref="H2:H3"/>
    <mergeCell ref="A2:A3"/>
    <mergeCell ref="B2:B3"/>
    <mergeCell ref="C2:C3"/>
    <mergeCell ref="D2:D3"/>
    <mergeCell ref="E2:G2"/>
    <mergeCell ref="I2:K2"/>
    <mergeCell ref="L2:L3"/>
    <mergeCell ref="M2:O2"/>
    <mergeCell ref="P2:P3"/>
    <mergeCell ref="Q2:S2"/>
  </mergeCells>
  <pageMargins left="0.11811023622047245" right="0.11811023622047245" top="0.11811023622047245" bottom="0.15748031496062992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A3" sqref="A3:A4"/>
    </sheetView>
  </sheetViews>
  <sheetFormatPr defaultColWidth="8.85546875" defaultRowHeight="12.75" x14ac:dyDescent="0.2"/>
  <cols>
    <col min="1" max="1" width="9.28515625" style="1" customWidth="1"/>
    <col min="2" max="2" width="40" style="2" customWidth="1"/>
    <col min="3" max="3" width="10.28515625" style="3" customWidth="1"/>
    <col min="4" max="4" width="10.28515625" style="2" customWidth="1"/>
    <col min="5" max="5" width="8.85546875" style="2" customWidth="1"/>
    <col min="6" max="6" width="8.42578125" style="2" customWidth="1"/>
    <col min="7" max="7" width="6.85546875" style="2" customWidth="1"/>
    <col min="8" max="8" width="8" style="2" customWidth="1"/>
    <col min="9" max="9" width="7.28515625" style="2" customWidth="1"/>
    <col min="10" max="10" width="6.7109375" style="2" customWidth="1"/>
    <col min="11" max="11" width="9.140625" style="2" customWidth="1"/>
    <col min="12" max="12" width="8.28515625" style="2" customWidth="1"/>
    <col min="13" max="13" width="8.7109375" style="2" customWidth="1"/>
    <col min="14" max="14" width="8.85546875" style="2" customWidth="1"/>
    <col min="15" max="15" width="8.7109375" style="2" customWidth="1"/>
    <col min="16" max="16" width="9.5703125" style="2" customWidth="1"/>
    <col min="17" max="17" width="9.85546875" style="2" customWidth="1"/>
    <col min="18" max="18" width="7.7109375" style="2" customWidth="1"/>
    <col min="19" max="19" width="8.140625" style="2" customWidth="1"/>
    <col min="20" max="16384" width="8.85546875" style="2"/>
  </cols>
  <sheetData>
    <row r="1" spans="1:19" x14ac:dyDescent="0.2">
      <c r="A1" s="63"/>
      <c r="C1" s="66"/>
      <c r="D1" s="3"/>
      <c r="F1" s="328"/>
      <c r="G1" s="328"/>
      <c r="H1" s="3"/>
      <c r="L1" s="3"/>
      <c r="N1" s="328" t="s">
        <v>66</v>
      </c>
      <c r="P1" s="3"/>
    </row>
    <row r="2" spans="1:19" ht="20.45" customHeight="1" thickBot="1" x14ac:dyDescent="0.25">
      <c r="A2" s="88"/>
      <c r="B2" s="89"/>
      <c r="C2" s="329"/>
      <c r="D2" s="329"/>
      <c r="E2" s="89"/>
      <c r="F2" s="329" t="s">
        <v>1</v>
      </c>
      <c r="G2" s="329"/>
      <c r="H2" s="3"/>
      <c r="L2" s="3"/>
      <c r="P2" s="3"/>
    </row>
    <row r="3" spans="1:19" ht="24" customHeight="1" thickBot="1" x14ac:dyDescent="0.25">
      <c r="A3" s="458"/>
      <c r="B3" s="460"/>
      <c r="C3" s="447" t="s">
        <v>170</v>
      </c>
      <c r="D3" s="447" t="s">
        <v>3</v>
      </c>
      <c r="E3" s="449" t="s">
        <v>4</v>
      </c>
      <c r="F3" s="456"/>
      <c r="G3" s="457"/>
      <c r="H3" s="447" t="s">
        <v>5</v>
      </c>
      <c r="I3" s="446" t="s">
        <v>4</v>
      </c>
      <c r="J3" s="446"/>
      <c r="K3" s="446"/>
      <c r="L3" s="447" t="s">
        <v>6</v>
      </c>
      <c r="M3" s="446" t="s">
        <v>4</v>
      </c>
      <c r="N3" s="446"/>
      <c r="O3" s="446"/>
      <c r="P3" s="447" t="s">
        <v>7</v>
      </c>
      <c r="Q3" s="446" t="s">
        <v>4</v>
      </c>
      <c r="R3" s="446"/>
      <c r="S3" s="449"/>
    </row>
    <row r="4" spans="1:19" ht="36" customHeight="1" thickBot="1" x14ac:dyDescent="0.25">
      <c r="A4" s="459"/>
      <c r="B4" s="461"/>
      <c r="C4" s="448"/>
      <c r="D4" s="448"/>
      <c r="E4" s="203" t="s">
        <v>8</v>
      </c>
      <c r="F4" s="204" t="s">
        <v>9</v>
      </c>
      <c r="G4" s="205" t="s">
        <v>10</v>
      </c>
      <c r="H4" s="448"/>
      <c r="I4" s="203" t="s">
        <v>11</v>
      </c>
      <c r="J4" s="204" t="s">
        <v>12</v>
      </c>
      <c r="K4" s="205" t="s">
        <v>13</v>
      </c>
      <c r="L4" s="448"/>
      <c r="M4" s="203" t="s">
        <v>14</v>
      </c>
      <c r="N4" s="204" t="s">
        <v>15</v>
      </c>
      <c r="O4" s="205" t="s">
        <v>16</v>
      </c>
      <c r="P4" s="448"/>
      <c r="Q4" s="203" t="s">
        <v>17</v>
      </c>
      <c r="R4" s="204" t="s">
        <v>18</v>
      </c>
      <c r="S4" s="204" t="s">
        <v>19</v>
      </c>
    </row>
    <row r="5" spans="1:19" ht="36" customHeight="1" thickBot="1" x14ac:dyDescent="0.25">
      <c r="A5" s="330" t="s">
        <v>171</v>
      </c>
      <c r="B5" s="122" t="s">
        <v>172</v>
      </c>
      <c r="C5" s="123">
        <f>D5+H5+L5+P5</f>
        <v>132262</v>
      </c>
      <c r="D5" s="123">
        <f t="shared" ref="D5:D36" si="0">E5+F5+G5</f>
        <v>17078</v>
      </c>
      <c r="E5" s="124">
        <f>E7+E13+E26</f>
        <v>16938</v>
      </c>
      <c r="F5" s="125">
        <f>F37+F7+F13+F26</f>
        <v>140</v>
      </c>
      <c r="G5" s="126">
        <f>G7+G13+G26</f>
        <v>0</v>
      </c>
      <c r="H5" s="123">
        <f>I5+J5+K5</f>
        <v>3324</v>
      </c>
      <c r="I5" s="124">
        <f>I7+I13+I26+I37</f>
        <v>794</v>
      </c>
      <c r="J5" s="125">
        <f>J7+J13+J26</f>
        <v>0</v>
      </c>
      <c r="K5" s="126">
        <f>K7+K13+K26</f>
        <v>2530</v>
      </c>
      <c r="L5" s="123">
        <f>M5+N5+O5</f>
        <v>2960</v>
      </c>
      <c r="M5" s="124">
        <f>M7+M13+M26</f>
        <v>2960</v>
      </c>
      <c r="N5" s="125">
        <f>N7+N13+N26</f>
        <v>0</v>
      </c>
      <c r="O5" s="126">
        <f>O7+O13+O26</f>
        <v>0</v>
      </c>
      <c r="P5" s="123">
        <f>Q5+R5+S5</f>
        <v>108900</v>
      </c>
      <c r="Q5" s="124">
        <f>Q7+Q13+Q26</f>
        <v>100900</v>
      </c>
      <c r="R5" s="125">
        <f>R7+R13+R26</f>
        <v>8000</v>
      </c>
      <c r="S5" s="127">
        <f>S7+S13+S26</f>
        <v>0</v>
      </c>
    </row>
    <row r="6" spans="1:19" ht="13.5" hidden="1" thickBot="1" x14ac:dyDescent="0.25">
      <c r="A6" s="331"/>
      <c r="B6" s="111"/>
      <c r="C6" s="332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4"/>
    </row>
    <row r="7" spans="1:19" ht="24.6" customHeight="1" thickBot="1" x14ac:dyDescent="0.25">
      <c r="A7" s="335" t="s">
        <v>173</v>
      </c>
      <c r="B7" s="134" t="s">
        <v>174</v>
      </c>
      <c r="C7" s="136">
        <f>D7+H7+L7+P7</f>
        <v>2960</v>
      </c>
      <c r="D7" s="136">
        <f t="shared" si="0"/>
        <v>0</v>
      </c>
      <c r="E7" s="336">
        <f>E8</f>
        <v>0</v>
      </c>
      <c r="F7" s="337">
        <f>F8</f>
        <v>0</v>
      </c>
      <c r="G7" s="338">
        <f>G8</f>
        <v>0</v>
      </c>
      <c r="H7" s="136">
        <f t="shared" ref="H7:H36" si="1">I7+J7+K7</f>
        <v>0</v>
      </c>
      <c r="I7" s="336">
        <f>I8</f>
        <v>0</v>
      </c>
      <c r="J7" s="337">
        <f>J8</f>
        <v>0</v>
      </c>
      <c r="K7" s="338">
        <f>K8</f>
        <v>0</v>
      </c>
      <c r="L7" s="136">
        <f t="shared" ref="L7:L36" si="2">M7+N7+O7</f>
        <v>2960</v>
      </c>
      <c r="M7" s="336">
        <f>M8+M11+M12</f>
        <v>2960</v>
      </c>
      <c r="N7" s="337">
        <f>N8</f>
        <v>0</v>
      </c>
      <c r="O7" s="338">
        <f>O8</f>
        <v>0</v>
      </c>
      <c r="P7" s="136">
        <f t="shared" ref="P7:P36" si="3">Q7+R7+S7</f>
        <v>0</v>
      </c>
      <c r="Q7" s="336">
        <f>Q8</f>
        <v>0</v>
      </c>
      <c r="R7" s="337">
        <f>R8</f>
        <v>0</v>
      </c>
      <c r="S7" s="339">
        <f>S8</f>
        <v>0</v>
      </c>
    </row>
    <row r="8" spans="1:19" s="3" customFormat="1" ht="28.15" customHeight="1" thickBot="1" x14ac:dyDescent="0.25">
      <c r="A8" s="340">
        <v>1</v>
      </c>
      <c r="B8" s="180" t="s">
        <v>175</v>
      </c>
      <c r="C8" s="148">
        <f t="shared" ref="C8:C35" si="4">D8+H8+L8+P8</f>
        <v>2960</v>
      </c>
      <c r="D8" s="148">
        <f t="shared" si="0"/>
        <v>0</v>
      </c>
      <c r="E8" s="152">
        <v>0</v>
      </c>
      <c r="F8" s="153">
        <v>0</v>
      </c>
      <c r="G8" s="154">
        <v>0</v>
      </c>
      <c r="H8" s="148">
        <f t="shared" si="1"/>
        <v>0</v>
      </c>
      <c r="I8" s="152">
        <v>0</v>
      </c>
      <c r="J8" s="153">
        <v>0</v>
      </c>
      <c r="K8" s="154">
        <v>0</v>
      </c>
      <c r="L8" s="148">
        <f t="shared" si="2"/>
        <v>2960</v>
      </c>
      <c r="M8" s="152">
        <v>2960</v>
      </c>
      <c r="N8" s="153">
        <v>0</v>
      </c>
      <c r="O8" s="154">
        <v>0</v>
      </c>
      <c r="P8" s="148">
        <f t="shared" si="3"/>
        <v>0</v>
      </c>
      <c r="Q8" s="152">
        <v>0</v>
      </c>
      <c r="R8" s="153">
        <v>0</v>
      </c>
      <c r="S8" s="155">
        <v>0</v>
      </c>
    </row>
    <row r="9" spans="1:19" s="21" customFormat="1" ht="16.149999999999999" hidden="1" customHeight="1" x14ac:dyDescent="0.2">
      <c r="A9" s="341">
        <v>2</v>
      </c>
      <c r="B9" s="342"/>
      <c r="C9" s="148">
        <f t="shared" si="4"/>
        <v>0</v>
      </c>
      <c r="D9" s="148">
        <f t="shared" si="0"/>
        <v>0</v>
      </c>
      <c r="E9" s="158">
        <v>0</v>
      </c>
      <c r="F9" s="159">
        <v>0</v>
      </c>
      <c r="G9" s="160">
        <v>0</v>
      </c>
      <c r="H9" s="148">
        <f t="shared" si="1"/>
        <v>0</v>
      </c>
      <c r="I9" s="158"/>
      <c r="J9" s="159">
        <v>0</v>
      </c>
      <c r="K9" s="160">
        <v>0</v>
      </c>
      <c r="L9" s="148">
        <f t="shared" si="2"/>
        <v>0</v>
      </c>
      <c r="M9" s="158">
        <v>0</v>
      </c>
      <c r="N9" s="159">
        <v>0</v>
      </c>
      <c r="O9" s="160">
        <v>0</v>
      </c>
      <c r="P9" s="148">
        <f t="shared" si="3"/>
        <v>0</v>
      </c>
      <c r="Q9" s="158">
        <v>0</v>
      </c>
      <c r="R9" s="159">
        <v>0</v>
      </c>
      <c r="S9" s="161">
        <v>0</v>
      </c>
    </row>
    <row r="10" spans="1:19" s="21" customFormat="1" ht="29.45" hidden="1" customHeight="1" thickBot="1" x14ac:dyDescent="0.25">
      <c r="A10" s="343"/>
      <c r="B10" s="32"/>
      <c r="C10" s="148">
        <f t="shared" si="4"/>
        <v>0</v>
      </c>
      <c r="D10" s="148">
        <f t="shared" si="0"/>
        <v>0</v>
      </c>
      <c r="E10" s="344"/>
      <c r="F10" s="344"/>
      <c r="G10" s="344"/>
      <c r="H10" s="148">
        <f t="shared" si="1"/>
        <v>0</v>
      </c>
      <c r="I10" s="344"/>
      <c r="J10" s="344"/>
      <c r="K10" s="344"/>
      <c r="L10" s="148">
        <f t="shared" si="2"/>
        <v>0</v>
      </c>
      <c r="M10" s="344"/>
      <c r="N10" s="344"/>
      <c r="O10" s="344"/>
      <c r="P10" s="148">
        <f t="shared" si="3"/>
        <v>0</v>
      </c>
      <c r="Q10" s="344"/>
      <c r="R10" s="344"/>
      <c r="S10" s="345"/>
    </row>
    <row r="11" spans="1:19" s="21" customFormat="1" ht="29.45" hidden="1" customHeight="1" x14ac:dyDescent="0.2">
      <c r="A11" s="346">
        <v>2</v>
      </c>
      <c r="B11" s="347"/>
      <c r="C11" s="148">
        <f t="shared" si="4"/>
        <v>0</v>
      </c>
      <c r="D11" s="148">
        <f t="shared" si="0"/>
        <v>0</v>
      </c>
      <c r="E11" s="152">
        <v>0</v>
      </c>
      <c r="F11" s="153">
        <v>0</v>
      </c>
      <c r="G11" s="154">
        <v>0</v>
      </c>
      <c r="H11" s="148">
        <f t="shared" si="1"/>
        <v>0</v>
      </c>
      <c r="I11" s="152">
        <v>0</v>
      </c>
      <c r="J11" s="153">
        <v>0</v>
      </c>
      <c r="K11" s="154">
        <v>0</v>
      </c>
      <c r="L11" s="148">
        <f t="shared" si="2"/>
        <v>0</v>
      </c>
      <c r="M11" s="348">
        <v>0</v>
      </c>
      <c r="N11" s="348">
        <v>0</v>
      </c>
      <c r="O11" s="348">
        <v>0</v>
      </c>
      <c r="P11" s="148">
        <f t="shared" si="3"/>
        <v>0</v>
      </c>
      <c r="Q11" s="152">
        <v>0</v>
      </c>
      <c r="R11" s="153">
        <v>0</v>
      </c>
      <c r="S11" s="155">
        <v>0</v>
      </c>
    </row>
    <row r="12" spans="1:19" s="21" customFormat="1" ht="29.45" hidden="1" customHeight="1" thickBot="1" x14ac:dyDescent="0.25">
      <c r="A12" s="349">
        <v>3</v>
      </c>
      <c r="B12" s="350"/>
      <c r="C12" s="181">
        <f t="shared" si="4"/>
        <v>0</v>
      </c>
      <c r="D12" s="181">
        <f t="shared" si="0"/>
        <v>0</v>
      </c>
      <c r="E12" s="351">
        <v>0</v>
      </c>
      <c r="F12" s="352">
        <v>0</v>
      </c>
      <c r="G12" s="353">
        <v>0</v>
      </c>
      <c r="H12" s="181">
        <f t="shared" si="1"/>
        <v>0</v>
      </c>
      <c r="I12" s="351">
        <v>0</v>
      </c>
      <c r="J12" s="352">
        <v>0</v>
      </c>
      <c r="K12" s="353">
        <v>0</v>
      </c>
      <c r="L12" s="181">
        <f t="shared" si="2"/>
        <v>0</v>
      </c>
      <c r="M12" s="354">
        <v>0</v>
      </c>
      <c r="N12" s="354">
        <v>0</v>
      </c>
      <c r="O12" s="354">
        <v>0</v>
      </c>
      <c r="P12" s="181">
        <f t="shared" si="3"/>
        <v>0</v>
      </c>
      <c r="Q12" s="351">
        <v>0</v>
      </c>
      <c r="R12" s="352">
        <v>0</v>
      </c>
      <c r="S12" s="355">
        <v>0</v>
      </c>
    </row>
    <row r="13" spans="1:19" s="21" customFormat="1" ht="57" customHeight="1" thickBot="1" x14ac:dyDescent="0.25">
      <c r="A13" s="356" t="s">
        <v>176</v>
      </c>
      <c r="B13" s="357" t="s">
        <v>177</v>
      </c>
      <c r="C13" s="136">
        <f>D13+H13+L13+P13</f>
        <v>116938</v>
      </c>
      <c r="D13" s="136">
        <f t="shared" si="0"/>
        <v>16938</v>
      </c>
      <c r="E13" s="336">
        <f>E14+E15+E19+E20+E21+E24</f>
        <v>16938</v>
      </c>
      <c r="F13" s="337">
        <f>SUM(F14:F24)</f>
        <v>0</v>
      </c>
      <c r="G13" s="338">
        <f>SUM(G14:G21)</f>
        <v>0</v>
      </c>
      <c r="H13" s="136">
        <f>I13+J13+K13</f>
        <v>0</v>
      </c>
      <c r="I13" s="336">
        <f>SUM(I14:I24)</f>
        <v>0</v>
      </c>
      <c r="J13" s="337">
        <f>SUM(J14:J24)</f>
        <v>0</v>
      </c>
      <c r="K13" s="338">
        <f>SUM(K14:K24)</f>
        <v>0</v>
      </c>
      <c r="L13" s="136">
        <f>M13+N13+O13</f>
        <v>0</v>
      </c>
      <c r="M13" s="336">
        <f>SUM(M14:M24)</f>
        <v>0</v>
      </c>
      <c r="N13" s="337">
        <f>SUM(N14:N24)</f>
        <v>0</v>
      </c>
      <c r="O13" s="338">
        <f>SUM(O14:O24)</f>
        <v>0</v>
      </c>
      <c r="P13" s="136">
        <f t="shared" si="3"/>
        <v>100000</v>
      </c>
      <c r="Q13" s="336">
        <f>SUM(Q14:Q24)</f>
        <v>100000</v>
      </c>
      <c r="R13" s="337">
        <f>SUM(R14:R24)</f>
        <v>0</v>
      </c>
      <c r="S13" s="339">
        <f>SUM(S14:S24)</f>
        <v>0</v>
      </c>
    </row>
    <row r="14" spans="1:19" s="21" customFormat="1" ht="18" hidden="1" customHeight="1" x14ac:dyDescent="0.2">
      <c r="A14" s="341">
        <v>1</v>
      </c>
      <c r="B14" s="180" t="s">
        <v>178</v>
      </c>
      <c r="C14" s="148">
        <f t="shared" si="4"/>
        <v>0</v>
      </c>
      <c r="D14" s="148">
        <f t="shared" si="0"/>
        <v>0</v>
      </c>
      <c r="E14" s="152">
        <v>0</v>
      </c>
      <c r="F14" s="153">
        <v>0</v>
      </c>
      <c r="G14" s="154">
        <v>0</v>
      </c>
      <c r="H14" s="148">
        <f t="shared" si="1"/>
        <v>0</v>
      </c>
      <c r="I14" s="152">
        <v>0</v>
      </c>
      <c r="J14" s="153">
        <v>0</v>
      </c>
      <c r="K14" s="154">
        <v>0</v>
      </c>
      <c r="L14" s="148">
        <f t="shared" si="2"/>
        <v>0</v>
      </c>
      <c r="M14" s="152">
        <v>0</v>
      </c>
      <c r="N14" s="153">
        <v>0</v>
      </c>
      <c r="O14" s="154">
        <v>0</v>
      </c>
      <c r="P14" s="148">
        <f t="shared" si="3"/>
        <v>0</v>
      </c>
      <c r="Q14" s="152">
        <v>0</v>
      </c>
      <c r="R14" s="153">
        <v>0</v>
      </c>
      <c r="S14" s="155">
        <v>0</v>
      </c>
    </row>
    <row r="15" spans="1:19" s="21" customFormat="1" ht="21" hidden="1" customHeight="1" x14ac:dyDescent="0.2">
      <c r="A15" s="145">
        <v>1</v>
      </c>
      <c r="B15" s="42" t="s">
        <v>124</v>
      </c>
      <c r="C15" s="157">
        <f>D15+H15+L15+P15</f>
        <v>0</v>
      </c>
      <c r="D15" s="157">
        <f t="shared" si="0"/>
        <v>0</v>
      </c>
      <c r="E15" s="158">
        <v>0</v>
      </c>
      <c r="F15" s="159">
        <v>0</v>
      </c>
      <c r="G15" s="160">
        <v>0</v>
      </c>
      <c r="H15" s="157">
        <f t="shared" si="1"/>
        <v>0</v>
      </c>
      <c r="I15" s="158">
        <v>0</v>
      </c>
      <c r="J15" s="159">
        <v>0</v>
      </c>
      <c r="K15" s="160">
        <v>0</v>
      </c>
      <c r="L15" s="157">
        <f t="shared" si="2"/>
        <v>0</v>
      </c>
      <c r="M15" s="158">
        <v>0</v>
      </c>
      <c r="N15" s="159">
        <v>0</v>
      </c>
      <c r="O15" s="160">
        <v>0</v>
      </c>
      <c r="P15" s="157">
        <f t="shared" si="3"/>
        <v>0</v>
      </c>
      <c r="Q15" s="158"/>
      <c r="R15" s="159">
        <v>0</v>
      </c>
      <c r="S15" s="161">
        <v>0</v>
      </c>
    </row>
    <row r="16" spans="1:19" s="21" customFormat="1" ht="21" hidden="1" customHeight="1" x14ac:dyDescent="0.2">
      <c r="A16" s="145">
        <v>2</v>
      </c>
      <c r="B16" s="42" t="s">
        <v>126</v>
      </c>
      <c r="C16" s="157">
        <f>D16+H16+L16+P16</f>
        <v>0</v>
      </c>
      <c r="D16" s="157">
        <f t="shared" si="0"/>
        <v>0</v>
      </c>
      <c r="E16" s="158">
        <v>0</v>
      </c>
      <c r="F16" s="159">
        <v>0</v>
      </c>
      <c r="G16" s="160">
        <v>0</v>
      </c>
      <c r="H16" s="157">
        <f t="shared" si="1"/>
        <v>0</v>
      </c>
      <c r="I16" s="158">
        <v>0</v>
      </c>
      <c r="J16" s="159">
        <v>0</v>
      </c>
      <c r="K16" s="160">
        <v>0</v>
      </c>
      <c r="L16" s="157">
        <f t="shared" si="2"/>
        <v>0</v>
      </c>
      <c r="M16" s="158">
        <v>0</v>
      </c>
      <c r="N16" s="159">
        <v>0</v>
      </c>
      <c r="O16" s="160">
        <v>0</v>
      </c>
      <c r="P16" s="157">
        <f t="shared" si="3"/>
        <v>0</v>
      </c>
      <c r="Q16" s="158"/>
      <c r="R16" s="159">
        <v>0</v>
      </c>
      <c r="S16" s="161">
        <v>0</v>
      </c>
    </row>
    <row r="17" spans="1:19" s="21" customFormat="1" ht="21" hidden="1" customHeight="1" x14ac:dyDescent="0.2">
      <c r="A17" s="145">
        <v>3</v>
      </c>
      <c r="B17" s="42" t="s">
        <v>127</v>
      </c>
      <c r="C17" s="157">
        <f>D17+H17+L17+P17</f>
        <v>0</v>
      </c>
      <c r="D17" s="157">
        <f t="shared" si="0"/>
        <v>0</v>
      </c>
      <c r="E17" s="158">
        <v>0</v>
      </c>
      <c r="F17" s="159">
        <v>0</v>
      </c>
      <c r="G17" s="160">
        <v>0</v>
      </c>
      <c r="H17" s="157">
        <f t="shared" si="1"/>
        <v>0</v>
      </c>
      <c r="I17" s="158">
        <v>0</v>
      </c>
      <c r="J17" s="159">
        <v>0</v>
      </c>
      <c r="K17" s="160">
        <v>0</v>
      </c>
      <c r="L17" s="157">
        <f t="shared" si="2"/>
        <v>0</v>
      </c>
      <c r="M17" s="158">
        <v>0</v>
      </c>
      <c r="N17" s="159">
        <v>0</v>
      </c>
      <c r="O17" s="160">
        <v>0</v>
      </c>
      <c r="P17" s="157">
        <f t="shared" si="3"/>
        <v>0</v>
      </c>
      <c r="Q17" s="158"/>
      <c r="R17" s="159">
        <v>0</v>
      </c>
      <c r="S17" s="161">
        <v>0</v>
      </c>
    </row>
    <row r="18" spans="1:19" s="21" customFormat="1" ht="21" customHeight="1" x14ac:dyDescent="0.2">
      <c r="A18" s="145">
        <v>1</v>
      </c>
      <c r="B18" s="42" t="s">
        <v>179</v>
      </c>
      <c r="C18" s="157">
        <f>D18+H18+L18+P18</f>
        <v>12000</v>
      </c>
      <c r="D18" s="157">
        <f t="shared" si="0"/>
        <v>0</v>
      </c>
      <c r="E18" s="158">
        <v>0</v>
      </c>
      <c r="F18" s="159">
        <v>0</v>
      </c>
      <c r="G18" s="160">
        <v>0</v>
      </c>
      <c r="H18" s="157">
        <f t="shared" si="1"/>
        <v>0</v>
      </c>
      <c r="I18" s="158">
        <v>0</v>
      </c>
      <c r="J18" s="159">
        <v>0</v>
      </c>
      <c r="K18" s="160">
        <v>0</v>
      </c>
      <c r="L18" s="157">
        <f t="shared" si="2"/>
        <v>0</v>
      </c>
      <c r="M18" s="158">
        <v>0</v>
      </c>
      <c r="N18" s="159">
        <v>0</v>
      </c>
      <c r="O18" s="160">
        <v>0</v>
      </c>
      <c r="P18" s="157">
        <f t="shared" si="3"/>
        <v>12000</v>
      </c>
      <c r="Q18" s="158">
        <v>12000</v>
      </c>
      <c r="R18" s="159">
        <v>0</v>
      </c>
      <c r="S18" s="161">
        <v>0</v>
      </c>
    </row>
    <row r="19" spans="1:19" s="21" customFormat="1" ht="19.899999999999999" customHeight="1" x14ac:dyDescent="0.2">
      <c r="A19" s="340">
        <v>2</v>
      </c>
      <c r="B19" s="180" t="s">
        <v>180</v>
      </c>
      <c r="C19" s="157">
        <f t="shared" si="4"/>
        <v>3000</v>
      </c>
      <c r="D19" s="157">
        <f t="shared" si="0"/>
        <v>0</v>
      </c>
      <c r="E19" s="158">
        <v>0</v>
      </c>
      <c r="F19" s="159">
        <v>0</v>
      </c>
      <c r="G19" s="160">
        <v>0</v>
      </c>
      <c r="H19" s="157">
        <f t="shared" si="1"/>
        <v>0</v>
      </c>
      <c r="I19" s="158">
        <v>0</v>
      </c>
      <c r="J19" s="159">
        <v>0</v>
      </c>
      <c r="K19" s="160">
        <v>0</v>
      </c>
      <c r="L19" s="157">
        <f t="shared" si="2"/>
        <v>0</v>
      </c>
      <c r="M19" s="158">
        <v>0</v>
      </c>
      <c r="N19" s="159">
        <v>0</v>
      </c>
      <c r="O19" s="160">
        <v>0</v>
      </c>
      <c r="P19" s="157">
        <f t="shared" si="3"/>
        <v>3000</v>
      </c>
      <c r="Q19" s="158">
        <v>3000</v>
      </c>
      <c r="R19" s="159">
        <v>0</v>
      </c>
      <c r="S19" s="161">
        <v>0</v>
      </c>
    </row>
    <row r="20" spans="1:19" s="21" customFormat="1" ht="24.6" customHeight="1" x14ac:dyDescent="0.2">
      <c r="A20" s="340">
        <v>3</v>
      </c>
      <c r="B20" s="42" t="s">
        <v>181</v>
      </c>
      <c r="C20" s="157">
        <f t="shared" si="4"/>
        <v>1500</v>
      </c>
      <c r="D20" s="157">
        <f t="shared" si="0"/>
        <v>0</v>
      </c>
      <c r="E20" s="158">
        <v>0</v>
      </c>
      <c r="F20" s="159">
        <v>0</v>
      </c>
      <c r="G20" s="160">
        <v>0</v>
      </c>
      <c r="H20" s="157">
        <f t="shared" si="1"/>
        <v>0</v>
      </c>
      <c r="I20" s="158">
        <v>0</v>
      </c>
      <c r="J20" s="159">
        <v>0</v>
      </c>
      <c r="K20" s="160">
        <v>0</v>
      </c>
      <c r="L20" s="157">
        <f t="shared" si="2"/>
        <v>0</v>
      </c>
      <c r="M20" s="158">
        <v>0</v>
      </c>
      <c r="N20" s="159">
        <v>0</v>
      </c>
      <c r="O20" s="160">
        <v>0</v>
      </c>
      <c r="P20" s="157">
        <f t="shared" si="3"/>
        <v>1500</v>
      </c>
      <c r="Q20" s="158">
        <v>1500</v>
      </c>
      <c r="R20" s="159">
        <v>0</v>
      </c>
      <c r="S20" s="161">
        <v>0</v>
      </c>
    </row>
    <row r="21" spans="1:19" s="21" customFormat="1" ht="23.45" customHeight="1" x14ac:dyDescent="0.2">
      <c r="A21" s="145">
        <v>4</v>
      </c>
      <c r="B21" s="42" t="s">
        <v>182</v>
      </c>
      <c r="C21" s="157">
        <f t="shared" si="4"/>
        <v>16938</v>
      </c>
      <c r="D21" s="157">
        <f t="shared" si="0"/>
        <v>16938</v>
      </c>
      <c r="E21" s="158">
        <v>16938</v>
      </c>
      <c r="F21" s="159">
        <v>0</v>
      </c>
      <c r="G21" s="160">
        <v>0</v>
      </c>
      <c r="H21" s="157">
        <f t="shared" si="1"/>
        <v>0</v>
      </c>
      <c r="I21" s="158">
        <v>0</v>
      </c>
      <c r="J21" s="159">
        <v>0</v>
      </c>
      <c r="K21" s="160">
        <v>0</v>
      </c>
      <c r="L21" s="157">
        <f t="shared" si="2"/>
        <v>0</v>
      </c>
      <c r="M21" s="158">
        <v>0</v>
      </c>
      <c r="N21" s="159">
        <v>0</v>
      </c>
      <c r="O21" s="160">
        <v>0</v>
      </c>
      <c r="P21" s="157">
        <f t="shared" si="3"/>
        <v>0</v>
      </c>
      <c r="Q21" s="158">
        <v>0</v>
      </c>
      <c r="R21" s="159">
        <v>0</v>
      </c>
      <c r="S21" s="161">
        <v>0</v>
      </c>
    </row>
    <row r="22" spans="1:19" s="21" customFormat="1" ht="23.45" customHeight="1" x14ac:dyDescent="0.2">
      <c r="A22" s="340">
        <v>5</v>
      </c>
      <c r="B22" s="42" t="s">
        <v>183</v>
      </c>
      <c r="C22" s="157">
        <f t="shared" si="4"/>
        <v>22500</v>
      </c>
      <c r="D22" s="157">
        <f t="shared" si="0"/>
        <v>0</v>
      </c>
      <c r="E22" s="158">
        <v>0</v>
      </c>
      <c r="F22" s="159">
        <v>0</v>
      </c>
      <c r="G22" s="160">
        <v>0</v>
      </c>
      <c r="H22" s="157">
        <f>I22+J22+K22</f>
        <v>0</v>
      </c>
      <c r="I22" s="158">
        <v>0</v>
      </c>
      <c r="J22" s="159">
        <v>0</v>
      </c>
      <c r="K22" s="160">
        <v>0</v>
      </c>
      <c r="L22" s="157">
        <f>M22+N22+O22</f>
        <v>0</v>
      </c>
      <c r="M22" s="158">
        <v>0</v>
      </c>
      <c r="N22" s="159">
        <v>0</v>
      </c>
      <c r="O22" s="160">
        <v>0</v>
      </c>
      <c r="P22" s="157">
        <f>Q22+R22+S22</f>
        <v>22500</v>
      </c>
      <c r="Q22" s="158">
        <v>22500</v>
      </c>
      <c r="R22" s="159">
        <v>0</v>
      </c>
      <c r="S22" s="161">
        <v>0</v>
      </c>
    </row>
    <row r="23" spans="1:19" s="21" customFormat="1" ht="23.45" customHeight="1" x14ac:dyDescent="0.2">
      <c r="A23" s="340">
        <v>6</v>
      </c>
      <c r="B23" s="42" t="s">
        <v>184</v>
      </c>
      <c r="C23" s="157">
        <f t="shared" si="4"/>
        <v>56800</v>
      </c>
      <c r="D23" s="157">
        <f t="shared" si="0"/>
        <v>0</v>
      </c>
      <c r="E23" s="158">
        <v>0</v>
      </c>
      <c r="F23" s="159">
        <v>0</v>
      </c>
      <c r="G23" s="160">
        <v>0</v>
      </c>
      <c r="H23" s="157">
        <f>I23+J23+K23</f>
        <v>0</v>
      </c>
      <c r="I23" s="158">
        <v>0</v>
      </c>
      <c r="J23" s="159">
        <v>0</v>
      </c>
      <c r="K23" s="160">
        <v>0</v>
      </c>
      <c r="L23" s="157">
        <f>M23+N23+O23</f>
        <v>0</v>
      </c>
      <c r="M23" s="158">
        <v>0</v>
      </c>
      <c r="N23" s="159">
        <v>0</v>
      </c>
      <c r="O23" s="160">
        <v>0</v>
      </c>
      <c r="P23" s="157">
        <f>Q23+R23+S23</f>
        <v>56800</v>
      </c>
      <c r="Q23" s="158">
        <v>56800</v>
      </c>
      <c r="R23" s="159">
        <v>0</v>
      </c>
      <c r="S23" s="161">
        <v>0</v>
      </c>
    </row>
    <row r="24" spans="1:19" s="21" customFormat="1" ht="23.45" customHeight="1" thickBot="1" x14ac:dyDescent="0.25">
      <c r="A24" s="145">
        <v>7</v>
      </c>
      <c r="B24" s="42" t="s">
        <v>185</v>
      </c>
      <c r="C24" s="157">
        <f t="shared" si="4"/>
        <v>4200</v>
      </c>
      <c r="D24" s="157">
        <f t="shared" si="0"/>
        <v>0</v>
      </c>
      <c r="E24" s="158">
        <v>0</v>
      </c>
      <c r="F24" s="159">
        <v>0</v>
      </c>
      <c r="G24" s="160">
        <v>0</v>
      </c>
      <c r="H24" s="157">
        <f t="shared" si="1"/>
        <v>0</v>
      </c>
      <c r="I24" s="158">
        <v>0</v>
      </c>
      <c r="J24" s="159">
        <v>0</v>
      </c>
      <c r="K24" s="160">
        <v>0</v>
      </c>
      <c r="L24" s="157">
        <f t="shared" si="2"/>
        <v>0</v>
      </c>
      <c r="M24" s="158">
        <v>0</v>
      </c>
      <c r="N24" s="159">
        <v>0</v>
      </c>
      <c r="O24" s="160">
        <v>0</v>
      </c>
      <c r="P24" s="157">
        <f t="shared" si="3"/>
        <v>4200</v>
      </c>
      <c r="Q24" s="158">
        <v>4200</v>
      </c>
      <c r="R24" s="159">
        <v>0</v>
      </c>
      <c r="S24" s="161">
        <v>0</v>
      </c>
    </row>
    <row r="25" spans="1:19" s="21" customFormat="1" ht="27" hidden="1" customHeight="1" thickBot="1" x14ac:dyDescent="0.25">
      <c r="A25" s="358" t="s">
        <v>186</v>
      </c>
      <c r="B25" s="359" t="s">
        <v>187</v>
      </c>
      <c r="C25" s="171">
        <f t="shared" si="4"/>
        <v>0</v>
      </c>
      <c r="D25" s="171">
        <f t="shared" si="0"/>
        <v>0</v>
      </c>
      <c r="E25" s="165">
        <v>0</v>
      </c>
      <c r="F25" s="166">
        <v>0</v>
      </c>
      <c r="G25" s="167">
        <v>0</v>
      </c>
      <c r="H25" s="171">
        <f t="shared" si="1"/>
        <v>0</v>
      </c>
      <c r="I25" s="165">
        <v>0</v>
      </c>
      <c r="J25" s="166">
        <v>0</v>
      </c>
      <c r="K25" s="167">
        <v>0</v>
      </c>
      <c r="L25" s="171">
        <f t="shared" si="2"/>
        <v>0</v>
      </c>
      <c r="M25" s="165">
        <v>0</v>
      </c>
      <c r="N25" s="166">
        <v>0</v>
      </c>
      <c r="O25" s="167">
        <v>0</v>
      </c>
      <c r="P25" s="171">
        <f t="shared" si="3"/>
        <v>0</v>
      </c>
      <c r="Q25" s="165">
        <v>0</v>
      </c>
      <c r="R25" s="166">
        <v>0</v>
      </c>
      <c r="S25" s="168">
        <v>0</v>
      </c>
    </row>
    <row r="26" spans="1:19" s="21" customFormat="1" ht="22.15" customHeight="1" thickBot="1" x14ac:dyDescent="0.25">
      <c r="A26" s="356" t="s">
        <v>188</v>
      </c>
      <c r="B26" s="357" t="s">
        <v>189</v>
      </c>
      <c r="C26" s="136">
        <f>D26+H26+L26+P26</f>
        <v>11430</v>
      </c>
      <c r="D26" s="136">
        <f>E26+F26+G26</f>
        <v>0</v>
      </c>
      <c r="E26" s="336">
        <f>SUM(E27:E35)</f>
        <v>0</v>
      </c>
      <c r="F26" s="336">
        <f>SUM(F27:F35)</f>
        <v>0</v>
      </c>
      <c r="G26" s="360">
        <f>SUM(G27:G36)</f>
        <v>0</v>
      </c>
      <c r="H26" s="136">
        <f t="shared" si="1"/>
        <v>2530</v>
      </c>
      <c r="I26" s="336">
        <f>SUM(I27:I35)</f>
        <v>0</v>
      </c>
      <c r="J26" s="336">
        <f>SUM(J27:J35)</f>
        <v>0</v>
      </c>
      <c r="K26" s="360">
        <f>SUM(K27:K35)</f>
        <v>2530</v>
      </c>
      <c r="L26" s="136">
        <f t="shared" si="2"/>
        <v>0</v>
      </c>
      <c r="M26" s="336">
        <f>SUM(M27:M35)</f>
        <v>0</v>
      </c>
      <c r="N26" s="336">
        <f>SUM(N27:N35)</f>
        <v>0</v>
      </c>
      <c r="O26" s="360">
        <f>SUM(O27:O35)</f>
        <v>0</v>
      </c>
      <c r="P26" s="136">
        <f t="shared" si="3"/>
        <v>8900</v>
      </c>
      <c r="Q26" s="336">
        <f>SUM(Q27:Q35)</f>
        <v>900</v>
      </c>
      <c r="R26" s="336">
        <f>SUM(R27:R35)</f>
        <v>8000</v>
      </c>
      <c r="S26" s="361">
        <f>SUM(S27:S35)</f>
        <v>0</v>
      </c>
    </row>
    <row r="27" spans="1:19" s="24" customFormat="1" ht="17.45" customHeight="1" x14ac:dyDescent="0.2">
      <c r="A27" s="145">
        <v>1</v>
      </c>
      <c r="B27" s="42" t="s">
        <v>190</v>
      </c>
      <c r="C27" s="148">
        <f t="shared" si="4"/>
        <v>900</v>
      </c>
      <c r="D27" s="148">
        <f t="shared" si="0"/>
        <v>0</v>
      </c>
      <c r="E27" s="152">
        <v>0</v>
      </c>
      <c r="F27" s="153">
        <v>0</v>
      </c>
      <c r="G27" s="154">
        <v>0</v>
      </c>
      <c r="H27" s="148">
        <f t="shared" si="1"/>
        <v>0</v>
      </c>
      <c r="I27" s="152">
        <v>0</v>
      </c>
      <c r="J27" s="153">
        <v>0</v>
      </c>
      <c r="K27" s="154">
        <v>0</v>
      </c>
      <c r="L27" s="148">
        <f t="shared" si="2"/>
        <v>0</v>
      </c>
      <c r="M27" s="152">
        <v>0</v>
      </c>
      <c r="N27" s="153">
        <v>0</v>
      </c>
      <c r="O27" s="154">
        <v>0</v>
      </c>
      <c r="P27" s="148">
        <f t="shared" si="3"/>
        <v>900</v>
      </c>
      <c r="Q27" s="152">
        <v>900</v>
      </c>
      <c r="R27" s="153">
        <v>0</v>
      </c>
      <c r="S27" s="155">
        <v>0</v>
      </c>
    </row>
    <row r="28" spans="1:19" s="24" customFormat="1" ht="15.6" hidden="1" customHeight="1" x14ac:dyDescent="0.2">
      <c r="A28" s="145">
        <v>2</v>
      </c>
      <c r="B28" s="42" t="s">
        <v>191</v>
      </c>
      <c r="C28" s="148">
        <f t="shared" si="4"/>
        <v>0</v>
      </c>
      <c r="D28" s="148">
        <f t="shared" si="0"/>
        <v>0</v>
      </c>
      <c r="E28" s="158">
        <v>0</v>
      </c>
      <c r="F28" s="159">
        <v>0</v>
      </c>
      <c r="G28" s="160">
        <v>0</v>
      </c>
      <c r="H28" s="148">
        <f t="shared" si="1"/>
        <v>0</v>
      </c>
      <c r="I28" s="158">
        <v>0</v>
      </c>
      <c r="J28" s="159">
        <v>0</v>
      </c>
      <c r="K28" s="160">
        <v>0</v>
      </c>
      <c r="L28" s="157">
        <f t="shared" si="2"/>
        <v>0</v>
      </c>
      <c r="M28" s="158">
        <v>0</v>
      </c>
      <c r="N28" s="159">
        <v>0</v>
      </c>
      <c r="O28" s="160">
        <v>0</v>
      </c>
      <c r="P28" s="148">
        <f t="shared" si="3"/>
        <v>0</v>
      </c>
      <c r="Q28" s="158">
        <v>0</v>
      </c>
      <c r="R28" s="159">
        <v>0</v>
      </c>
      <c r="S28" s="161">
        <v>0</v>
      </c>
    </row>
    <row r="29" spans="1:19" s="24" customFormat="1" ht="15.6" customHeight="1" x14ac:dyDescent="0.2">
      <c r="A29" s="145">
        <v>2</v>
      </c>
      <c r="B29" s="42" t="s">
        <v>192</v>
      </c>
      <c r="C29" s="148">
        <f t="shared" si="4"/>
        <v>2530</v>
      </c>
      <c r="D29" s="148">
        <f t="shared" si="0"/>
        <v>0</v>
      </c>
      <c r="E29" s="152">
        <v>0</v>
      </c>
      <c r="F29" s="153">
        <v>0</v>
      </c>
      <c r="G29" s="154">
        <v>0</v>
      </c>
      <c r="H29" s="148">
        <f t="shared" si="1"/>
        <v>2530</v>
      </c>
      <c r="I29" s="152">
        <v>0</v>
      </c>
      <c r="J29" s="153">
        <v>0</v>
      </c>
      <c r="K29" s="154">
        <v>2530</v>
      </c>
      <c r="L29" s="157">
        <f t="shared" si="2"/>
        <v>0</v>
      </c>
      <c r="M29" s="158">
        <v>0</v>
      </c>
      <c r="N29" s="159">
        <v>0</v>
      </c>
      <c r="O29" s="160">
        <v>0</v>
      </c>
      <c r="P29" s="148">
        <f t="shared" si="3"/>
        <v>0</v>
      </c>
      <c r="Q29" s="152">
        <v>0</v>
      </c>
      <c r="R29" s="153">
        <v>0</v>
      </c>
      <c r="S29" s="155">
        <v>0</v>
      </c>
    </row>
    <row r="30" spans="1:19" s="29" customFormat="1" ht="16.899999999999999" hidden="1" customHeight="1" x14ac:dyDescent="0.2">
      <c r="A30" s="145">
        <v>2</v>
      </c>
      <c r="B30" s="42" t="s">
        <v>193</v>
      </c>
      <c r="C30" s="157">
        <f t="shared" si="4"/>
        <v>0</v>
      </c>
      <c r="D30" s="157">
        <f t="shared" si="0"/>
        <v>0</v>
      </c>
      <c r="E30" s="158">
        <v>0</v>
      </c>
      <c r="F30" s="159">
        <v>0</v>
      </c>
      <c r="G30" s="160">
        <v>0</v>
      </c>
      <c r="H30" s="157">
        <f t="shared" si="1"/>
        <v>0</v>
      </c>
      <c r="I30" s="158">
        <v>0</v>
      </c>
      <c r="J30" s="159">
        <v>0</v>
      </c>
      <c r="K30" s="160">
        <v>0</v>
      </c>
      <c r="L30" s="157">
        <f t="shared" si="2"/>
        <v>0</v>
      </c>
      <c r="M30" s="158">
        <v>0</v>
      </c>
      <c r="N30" s="159">
        <v>0</v>
      </c>
      <c r="O30" s="160">
        <v>0</v>
      </c>
      <c r="P30" s="157">
        <f t="shared" si="3"/>
        <v>0</v>
      </c>
      <c r="Q30" s="158">
        <v>0</v>
      </c>
      <c r="R30" s="159">
        <v>0</v>
      </c>
      <c r="S30" s="161">
        <v>0</v>
      </c>
    </row>
    <row r="31" spans="1:19" s="24" customFormat="1" ht="13.15" hidden="1" customHeight="1" x14ac:dyDescent="0.2">
      <c r="A31" s="145">
        <v>4</v>
      </c>
      <c r="B31" s="42" t="s">
        <v>194</v>
      </c>
      <c r="C31" s="157">
        <f t="shared" si="4"/>
        <v>0</v>
      </c>
      <c r="D31" s="157">
        <f t="shared" si="0"/>
        <v>0</v>
      </c>
      <c r="E31" s="158">
        <v>0</v>
      </c>
      <c r="F31" s="159">
        <v>0</v>
      </c>
      <c r="G31" s="160">
        <v>0</v>
      </c>
      <c r="H31" s="157">
        <f t="shared" si="1"/>
        <v>0</v>
      </c>
      <c r="I31" s="158">
        <v>0</v>
      </c>
      <c r="J31" s="159">
        <v>0</v>
      </c>
      <c r="K31" s="160">
        <v>0</v>
      </c>
      <c r="L31" s="157">
        <f t="shared" si="2"/>
        <v>0</v>
      </c>
      <c r="M31" s="158">
        <v>0</v>
      </c>
      <c r="N31" s="159">
        <v>0</v>
      </c>
      <c r="O31" s="160">
        <v>0</v>
      </c>
      <c r="P31" s="157">
        <f t="shared" si="3"/>
        <v>0</v>
      </c>
      <c r="Q31" s="158">
        <v>0</v>
      </c>
      <c r="R31" s="159">
        <v>0</v>
      </c>
      <c r="S31" s="161">
        <v>0</v>
      </c>
    </row>
    <row r="32" spans="1:19" s="24" customFormat="1" ht="18" hidden="1" customHeight="1" x14ac:dyDescent="0.2">
      <c r="A32" s="145">
        <v>3</v>
      </c>
      <c r="B32" s="42"/>
      <c r="C32" s="157">
        <f t="shared" si="4"/>
        <v>0</v>
      </c>
      <c r="D32" s="157">
        <f t="shared" si="0"/>
        <v>0</v>
      </c>
      <c r="E32" s="158">
        <v>0</v>
      </c>
      <c r="F32" s="159">
        <v>0</v>
      </c>
      <c r="G32" s="160">
        <v>0</v>
      </c>
      <c r="H32" s="157">
        <f t="shared" si="1"/>
        <v>0</v>
      </c>
      <c r="I32" s="158">
        <v>0</v>
      </c>
      <c r="J32" s="159">
        <v>0</v>
      </c>
      <c r="K32" s="160">
        <v>0</v>
      </c>
      <c r="L32" s="157">
        <f t="shared" si="2"/>
        <v>0</v>
      </c>
      <c r="M32" s="158">
        <v>0</v>
      </c>
      <c r="N32" s="159">
        <v>0</v>
      </c>
      <c r="O32" s="160">
        <v>0</v>
      </c>
      <c r="P32" s="157">
        <f t="shared" si="3"/>
        <v>0</v>
      </c>
      <c r="Q32" s="158">
        <v>0</v>
      </c>
      <c r="R32" s="159">
        <v>0</v>
      </c>
      <c r="S32" s="161">
        <v>0</v>
      </c>
    </row>
    <row r="33" spans="1:19" s="24" customFormat="1" ht="19.899999999999999" hidden="1" customHeight="1" x14ac:dyDescent="0.2">
      <c r="A33" s="145">
        <v>3</v>
      </c>
      <c r="B33" s="42" t="s">
        <v>195</v>
      </c>
      <c r="C33" s="157">
        <f t="shared" si="4"/>
        <v>0</v>
      </c>
      <c r="D33" s="157">
        <f t="shared" si="0"/>
        <v>0</v>
      </c>
      <c r="E33" s="158">
        <v>0</v>
      </c>
      <c r="F33" s="159">
        <v>0</v>
      </c>
      <c r="G33" s="160">
        <v>0</v>
      </c>
      <c r="H33" s="157">
        <f t="shared" si="1"/>
        <v>0</v>
      </c>
      <c r="I33" s="158">
        <v>0</v>
      </c>
      <c r="J33" s="159">
        <v>0</v>
      </c>
      <c r="K33" s="160">
        <v>0</v>
      </c>
      <c r="L33" s="157">
        <f t="shared" si="2"/>
        <v>0</v>
      </c>
      <c r="M33" s="158">
        <v>0</v>
      </c>
      <c r="N33" s="159">
        <v>0</v>
      </c>
      <c r="O33" s="160">
        <v>0</v>
      </c>
      <c r="P33" s="157">
        <f t="shared" si="3"/>
        <v>0</v>
      </c>
      <c r="Q33" s="158">
        <v>0</v>
      </c>
      <c r="R33" s="159">
        <v>0</v>
      </c>
      <c r="S33" s="161">
        <v>0</v>
      </c>
    </row>
    <row r="34" spans="1:19" s="24" customFormat="1" ht="19.899999999999999" hidden="1" customHeight="1" x14ac:dyDescent="0.2">
      <c r="A34" s="145">
        <v>5</v>
      </c>
      <c r="B34" s="42"/>
      <c r="C34" s="157">
        <f t="shared" si="4"/>
        <v>0</v>
      </c>
      <c r="D34" s="157">
        <f>E34+F34+G34</f>
        <v>0</v>
      </c>
      <c r="E34" s="158">
        <v>0</v>
      </c>
      <c r="F34" s="159">
        <v>0</v>
      </c>
      <c r="G34" s="160">
        <v>0</v>
      </c>
      <c r="H34" s="157">
        <f t="shared" si="1"/>
        <v>0</v>
      </c>
      <c r="I34" s="158">
        <v>0</v>
      </c>
      <c r="J34" s="159">
        <v>0</v>
      </c>
      <c r="K34" s="160">
        <v>0</v>
      </c>
      <c r="L34" s="157">
        <f t="shared" si="2"/>
        <v>0</v>
      </c>
      <c r="M34" s="158">
        <v>0</v>
      </c>
      <c r="N34" s="159">
        <v>0</v>
      </c>
      <c r="O34" s="160">
        <v>0</v>
      </c>
      <c r="P34" s="157">
        <f t="shared" si="3"/>
        <v>0</v>
      </c>
      <c r="Q34" s="158">
        <v>0</v>
      </c>
      <c r="R34" s="159">
        <v>0</v>
      </c>
      <c r="S34" s="161">
        <v>0</v>
      </c>
    </row>
    <row r="35" spans="1:19" s="368" customFormat="1" ht="17.45" customHeight="1" thickBot="1" x14ac:dyDescent="0.25">
      <c r="A35" s="183">
        <v>3</v>
      </c>
      <c r="B35" s="362" t="s">
        <v>196</v>
      </c>
      <c r="C35" s="186">
        <f t="shared" si="4"/>
        <v>8000</v>
      </c>
      <c r="D35" s="186">
        <f t="shared" si="0"/>
        <v>0</v>
      </c>
      <c r="E35" s="363">
        <v>0</v>
      </c>
      <c r="F35" s="364">
        <v>0</v>
      </c>
      <c r="G35" s="365">
        <v>0</v>
      </c>
      <c r="H35" s="186">
        <f t="shared" si="1"/>
        <v>0</v>
      </c>
      <c r="I35" s="363">
        <v>0</v>
      </c>
      <c r="J35" s="364">
        <v>0</v>
      </c>
      <c r="K35" s="365">
        <v>0</v>
      </c>
      <c r="L35" s="186">
        <f t="shared" si="2"/>
        <v>0</v>
      </c>
      <c r="M35" s="363">
        <v>0</v>
      </c>
      <c r="N35" s="364">
        <v>0</v>
      </c>
      <c r="O35" s="365">
        <v>0</v>
      </c>
      <c r="P35" s="186">
        <f t="shared" si="3"/>
        <v>8000</v>
      </c>
      <c r="Q35" s="363">
        <v>0</v>
      </c>
      <c r="R35" s="366">
        <v>8000</v>
      </c>
      <c r="S35" s="367">
        <v>0</v>
      </c>
    </row>
    <row r="36" spans="1:19" s="368" customFormat="1" ht="14.45" hidden="1" customHeight="1" thickBot="1" x14ac:dyDescent="0.25">
      <c r="A36" s="172">
        <v>6</v>
      </c>
      <c r="B36" s="369" t="s">
        <v>197</v>
      </c>
      <c r="C36" s="177">
        <f>D36+H36+L36+P36</f>
        <v>0</v>
      </c>
      <c r="D36" s="177">
        <f t="shared" si="0"/>
        <v>0</v>
      </c>
      <c r="E36" s="370">
        <v>0</v>
      </c>
      <c r="F36" s="371">
        <v>0</v>
      </c>
      <c r="G36" s="372">
        <v>0</v>
      </c>
      <c r="H36" s="177">
        <f t="shared" si="1"/>
        <v>0</v>
      </c>
      <c r="I36" s="370">
        <v>0</v>
      </c>
      <c r="J36" s="371">
        <v>0</v>
      </c>
      <c r="K36" s="372">
        <v>0</v>
      </c>
      <c r="L36" s="177">
        <f t="shared" si="2"/>
        <v>0</v>
      </c>
      <c r="M36" s="370">
        <v>0</v>
      </c>
      <c r="N36" s="371">
        <v>0</v>
      </c>
      <c r="O36" s="372">
        <v>0</v>
      </c>
      <c r="P36" s="177">
        <f t="shared" si="3"/>
        <v>0</v>
      </c>
      <c r="Q36" s="370">
        <v>0</v>
      </c>
      <c r="R36" s="371">
        <v>0</v>
      </c>
      <c r="S36" s="373">
        <v>0</v>
      </c>
    </row>
    <row r="37" spans="1:19" s="368" customFormat="1" ht="18" customHeight="1" thickBot="1" x14ac:dyDescent="0.25">
      <c r="A37" s="173" t="s">
        <v>198</v>
      </c>
      <c r="B37" s="374" t="s">
        <v>199</v>
      </c>
      <c r="C37" s="136">
        <f>D37+H37+L37+P37</f>
        <v>934</v>
      </c>
      <c r="D37" s="136">
        <f>E37+F37+G37</f>
        <v>140</v>
      </c>
      <c r="E37" s="336">
        <v>0</v>
      </c>
      <c r="F37" s="337">
        <v>140</v>
      </c>
      <c r="G37" s="338">
        <v>0</v>
      </c>
      <c r="H37" s="136">
        <f>I37+J37+K37</f>
        <v>794</v>
      </c>
      <c r="I37" s="336">
        <v>794</v>
      </c>
      <c r="J37" s="337">
        <v>0</v>
      </c>
      <c r="K37" s="338">
        <v>0</v>
      </c>
      <c r="L37" s="136">
        <f>M37+N37+O37</f>
        <v>0</v>
      </c>
      <c r="M37" s="336">
        <v>0</v>
      </c>
      <c r="N37" s="337">
        <v>0</v>
      </c>
      <c r="O37" s="338">
        <v>0</v>
      </c>
      <c r="P37" s="136">
        <f>Q37+R37+S37</f>
        <v>0</v>
      </c>
      <c r="Q37" s="336">
        <v>0</v>
      </c>
      <c r="R37" s="337">
        <v>0</v>
      </c>
      <c r="S37" s="339">
        <v>0</v>
      </c>
    </row>
  </sheetData>
  <sheetProtection algorithmName="SHA-512" hashValue="KQ0Ry1JKioNicfrC0n9PSRnSqOuZt+feNtf6bANepCuIczLgKbjqMmm0KPlDCmIVXyZBsTklGJIPd9xka4TZEQ==" saltValue="62NJ6EWWOwUQl8q5UoT6gA==" spinCount="100000" sheet="1" formatCells="0" formatColumns="0" formatRows="0" insertColumns="0" insertRows="0" insertHyperlinks="0" deleteColumns="0" deleteRows="0" sort="0" autoFilter="0" pivotTables="0"/>
  <mergeCells count="11">
    <mergeCell ref="H3:H4"/>
    <mergeCell ref="A3:A4"/>
    <mergeCell ref="B3:B4"/>
    <mergeCell ref="C3:C4"/>
    <mergeCell ref="D3:D4"/>
    <mergeCell ref="E3:G3"/>
    <mergeCell ref="I3:K3"/>
    <mergeCell ref="L3:L4"/>
    <mergeCell ref="M3:O3"/>
    <mergeCell ref="P3:P4"/>
    <mergeCell ref="Q3:S3"/>
  </mergeCells>
  <pageMargins left="0.19685039370078741" right="0.19685039370078741" top="0.11811023622047245" bottom="0.11811023622047245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8"/>
  <sheetViews>
    <sheetView workbookViewId="0">
      <selection activeCell="B4" sqref="B4:B5"/>
    </sheetView>
  </sheetViews>
  <sheetFormatPr defaultColWidth="8.85546875" defaultRowHeight="12.75" x14ac:dyDescent="0.2"/>
  <cols>
    <col min="1" max="1" width="9.28515625" style="2" customWidth="1"/>
    <col min="2" max="2" width="46.28515625" style="2" customWidth="1"/>
    <col min="3" max="3" width="10.42578125" style="87" customWidth="1"/>
    <col min="4" max="4" width="9.7109375" style="87" customWidth="1"/>
    <col min="5" max="5" width="8" style="63" customWidth="1"/>
    <col min="6" max="6" width="8.7109375" style="63" customWidth="1"/>
    <col min="7" max="7" width="8" style="63" customWidth="1"/>
    <col min="8" max="8" width="8.140625" style="87" customWidth="1"/>
    <col min="9" max="9" width="7.42578125" style="63" customWidth="1"/>
    <col min="10" max="10" width="7" style="63" customWidth="1"/>
    <col min="11" max="11" width="9.7109375" style="63" customWidth="1"/>
    <col min="12" max="12" width="8" style="87" customWidth="1"/>
    <col min="13" max="13" width="7.7109375" style="63" customWidth="1"/>
    <col min="14" max="14" width="8" style="63" customWidth="1"/>
    <col min="15" max="15" width="9" style="63" customWidth="1"/>
    <col min="16" max="16" width="10" style="87" customWidth="1"/>
    <col min="17" max="17" width="9.85546875" style="63" customWidth="1"/>
    <col min="18" max="18" width="10.140625" style="63" customWidth="1"/>
    <col min="19" max="19" width="8.28515625" style="63" customWidth="1"/>
    <col min="20" max="16384" width="8.85546875" style="2"/>
  </cols>
  <sheetData>
    <row r="2" spans="1:19" ht="29.45" customHeight="1" x14ac:dyDescent="0.2">
      <c r="K2" s="462" t="s">
        <v>138</v>
      </c>
      <c r="L2" s="462"/>
      <c r="M2" s="462"/>
      <c r="N2" s="462"/>
      <c r="O2" s="462"/>
      <c r="P2" s="462"/>
    </row>
    <row r="3" spans="1:19" ht="16.149999999999999" customHeight="1" thickBot="1" x14ac:dyDescent="0.25">
      <c r="A3" s="89"/>
      <c r="B3" s="89"/>
      <c r="C3" s="90"/>
      <c r="D3" s="90"/>
      <c r="E3" s="88"/>
      <c r="F3" s="88"/>
      <c r="G3" s="90"/>
      <c r="P3" s="87" t="s">
        <v>1</v>
      </c>
    </row>
    <row r="4" spans="1:19" ht="36" customHeight="1" thickBot="1" x14ac:dyDescent="0.25">
      <c r="A4" s="458"/>
      <c r="B4" s="460"/>
      <c r="C4" s="447" t="s">
        <v>2</v>
      </c>
      <c r="D4" s="463" t="s">
        <v>3</v>
      </c>
      <c r="E4" s="449" t="s">
        <v>4</v>
      </c>
      <c r="F4" s="456"/>
      <c r="G4" s="457"/>
      <c r="H4" s="447" t="s">
        <v>5</v>
      </c>
      <c r="I4" s="446" t="s">
        <v>4</v>
      </c>
      <c r="J4" s="446"/>
      <c r="K4" s="446"/>
      <c r="L4" s="447" t="s">
        <v>6</v>
      </c>
      <c r="M4" s="446" t="s">
        <v>4</v>
      </c>
      <c r="N4" s="446"/>
      <c r="O4" s="446"/>
      <c r="P4" s="447" t="s">
        <v>7</v>
      </c>
      <c r="Q4" s="446" t="s">
        <v>4</v>
      </c>
      <c r="R4" s="446"/>
      <c r="S4" s="449"/>
    </row>
    <row r="5" spans="1:19" ht="36" customHeight="1" thickBot="1" x14ac:dyDescent="0.25">
      <c r="A5" s="459"/>
      <c r="B5" s="461"/>
      <c r="C5" s="448"/>
      <c r="D5" s="464"/>
      <c r="E5" s="203" t="s">
        <v>8</v>
      </c>
      <c r="F5" s="204" t="s">
        <v>9</v>
      </c>
      <c r="G5" s="205" t="s">
        <v>10</v>
      </c>
      <c r="H5" s="448"/>
      <c r="I5" s="203" t="s">
        <v>11</v>
      </c>
      <c r="J5" s="204" t="s">
        <v>12</v>
      </c>
      <c r="K5" s="205" t="s">
        <v>13</v>
      </c>
      <c r="L5" s="448"/>
      <c r="M5" s="203" t="s">
        <v>14</v>
      </c>
      <c r="N5" s="204" t="s">
        <v>15</v>
      </c>
      <c r="O5" s="205" t="s">
        <v>16</v>
      </c>
      <c r="P5" s="448"/>
      <c r="Q5" s="203" t="s">
        <v>17</v>
      </c>
      <c r="R5" s="204" t="s">
        <v>18</v>
      </c>
      <c r="S5" s="204" t="s">
        <v>19</v>
      </c>
    </row>
    <row r="6" spans="1:19" s="97" customFormat="1" ht="36" customHeight="1" thickBot="1" x14ac:dyDescent="0.25">
      <c r="A6" s="206" t="s">
        <v>67</v>
      </c>
      <c r="B6" s="207" t="s">
        <v>68</v>
      </c>
      <c r="C6" s="123">
        <f>D6+H6+L6+P6</f>
        <v>332449</v>
      </c>
      <c r="D6" s="208">
        <f>E6+F6+G6</f>
        <v>29792</v>
      </c>
      <c r="E6" s="124">
        <f>E7+E16+E33</f>
        <v>3995</v>
      </c>
      <c r="F6" s="125">
        <f>F7+F16+F33</f>
        <v>16736</v>
      </c>
      <c r="G6" s="126">
        <f>G7+G16+G33</f>
        <v>9061</v>
      </c>
      <c r="H6" s="123">
        <f t="shared" ref="H6:H14" si="0">I6+J6+K6</f>
        <v>10427</v>
      </c>
      <c r="I6" s="124">
        <f>I7+I16+I33</f>
        <v>624</v>
      </c>
      <c r="J6" s="125">
        <f>J7+J16+J33</f>
        <v>1845</v>
      </c>
      <c r="K6" s="126">
        <f>K7+K16+K33</f>
        <v>7958</v>
      </c>
      <c r="L6" s="123">
        <f>M6+N6+O6</f>
        <v>21349</v>
      </c>
      <c r="M6" s="124">
        <f>M7+M16+M33</f>
        <v>46</v>
      </c>
      <c r="N6" s="125">
        <f>N7+N16+N33</f>
        <v>7903</v>
      </c>
      <c r="O6" s="126">
        <f>O7+O16+O33</f>
        <v>13400</v>
      </c>
      <c r="P6" s="123">
        <f>Q6+R6+S6</f>
        <v>270881</v>
      </c>
      <c r="Q6" s="124">
        <f>Q7+Q16+Q33</f>
        <v>269281</v>
      </c>
      <c r="R6" s="125">
        <f>R7+R16+R33</f>
        <v>1550</v>
      </c>
      <c r="S6" s="127">
        <f>S7+S16+S33</f>
        <v>50</v>
      </c>
    </row>
    <row r="7" spans="1:19" s="217" customFormat="1" ht="29.45" customHeight="1" thickBot="1" x14ac:dyDescent="0.25">
      <c r="A7" s="209" t="s">
        <v>69</v>
      </c>
      <c r="B7" s="210" t="s">
        <v>70</v>
      </c>
      <c r="C7" s="211">
        <f t="shared" ref="C7:C43" si="1">D7+H7+L7+P7</f>
        <v>2620</v>
      </c>
      <c r="D7" s="212">
        <f>E7+F7+G7</f>
        <v>425</v>
      </c>
      <c r="E7" s="213">
        <f>SUM(E8:E14)</f>
        <v>131</v>
      </c>
      <c r="F7" s="214">
        <f>SUM(F8:F14)</f>
        <v>294</v>
      </c>
      <c r="G7" s="215">
        <f>SUM(G8:G14)</f>
        <v>0</v>
      </c>
      <c r="H7" s="211">
        <f t="shared" si="0"/>
        <v>2195</v>
      </c>
      <c r="I7" s="213">
        <f>SUM(I8:I14)</f>
        <v>393</v>
      </c>
      <c r="J7" s="214">
        <f>SUM(J8:J14)</f>
        <v>1802</v>
      </c>
      <c r="K7" s="215">
        <f>SUM(K8:K14)</f>
        <v>0</v>
      </c>
      <c r="L7" s="211">
        <f t="shared" ref="L7:L14" si="2">M7+N7+O7</f>
        <v>0</v>
      </c>
      <c r="M7" s="213">
        <f>SUM(M8:M14)</f>
        <v>0</v>
      </c>
      <c r="N7" s="214">
        <f>SUM(N8:N14)</f>
        <v>0</v>
      </c>
      <c r="O7" s="215">
        <f>SUM(O8:O14)</f>
        <v>0</v>
      </c>
      <c r="P7" s="211">
        <f t="shared" ref="P7:P33" si="3">Q7+R7+S7</f>
        <v>0</v>
      </c>
      <c r="Q7" s="213">
        <f>SUM(Q8:Q14)+Q15</f>
        <v>0</v>
      </c>
      <c r="R7" s="214">
        <f>SUM(R8:R14)</f>
        <v>0</v>
      </c>
      <c r="S7" s="216">
        <f>SUM(S8:S14)</f>
        <v>0</v>
      </c>
    </row>
    <row r="8" spans="1:19" s="36" customFormat="1" ht="19.149999999999999" hidden="1" customHeight="1" x14ac:dyDescent="0.2">
      <c r="A8" s="218">
        <v>1</v>
      </c>
      <c r="B8" s="219" t="s">
        <v>139</v>
      </c>
      <c r="C8" s="220">
        <f>D8+H8+L8+P8</f>
        <v>0</v>
      </c>
      <c r="D8" s="221">
        <f>E8+F8+G8</f>
        <v>0</v>
      </c>
      <c r="E8" s="222">
        <v>0</v>
      </c>
      <c r="F8" s="223"/>
      <c r="G8" s="224"/>
      <c r="H8" s="220">
        <f t="shared" si="0"/>
        <v>0</v>
      </c>
      <c r="I8" s="222">
        <v>0</v>
      </c>
      <c r="J8" s="223">
        <v>0</v>
      </c>
      <c r="K8" s="224">
        <v>0</v>
      </c>
      <c r="L8" s="220">
        <f t="shared" si="2"/>
        <v>0</v>
      </c>
      <c r="M8" s="222">
        <v>0</v>
      </c>
      <c r="N8" s="223">
        <v>0</v>
      </c>
      <c r="O8" s="224">
        <v>0</v>
      </c>
      <c r="P8" s="220">
        <f t="shared" si="3"/>
        <v>0</v>
      </c>
      <c r="Q8" s="222">
        <v>0</v>
      </c>
      <c r="R8" s="223">
        <v>0</v>
      </c>
      <c r="S8" s="225">
        <v>0</v>
      </c>
    </row>
    <row r="9" spans="1:19" s="217" customFormat="1" ht="29.45" hidden="1" customHeight="1" x14ac:dyDescent="0.2">
      <c r="A9" s="226">
        <v>2</v>
      </c>
      <c r="B9" s="227" t="s">
        <v>75</v>
      </c>
      <c r="C9" s="228">
        <f>D9+H9+L9+P9</f>
        <v>0</v>
      </c>
      <c r="D9" s="229">
        <v>0</v>
      </c>
      <c r="E9" s="230">
        <v>0</v>
      </c>
      <c r="F9" s="231"/>
      <c r="G9" s="232"/>
      <c r="H9" s="228">
        <f t="shared" si="0"/>
        <v>0</v>
      </c>
      <c r="I9" s="230"/>
      <c r="J9" s="231"/>
      <c r="K9" s="232"/>
      <c r="L9" s="228">
        <f t="shared" si="2"/>
        <v>0</v>
      </c>
      <c r="M9" s="230"/>
      <c r="N9" s="231"/>
      <c r="O9" s="232"/>
      <c r="P9" s="228">
        <f t="shared" si="3"/>
        <v>0</v>
      </c>
      <c r="Q9" s="230"/>
      <c r="R9" s="231"/>
      <c r="S9" s="233"/>
    </row>
    <row r="10" spans="1:19" s="217" customFormat="1" ht="20.45" customHeight="1" thickBot="1" x14ac:dyDescent="0.25">
      <c r="A10" s="226">
        <v>1</v>
      </c>
      <c r="B10" s="227" t="s">
        <v>140</v>
      </c>
      <c r="C10" s="228">
        <f t="shared" si="1"/>
        <v>2620</v>
      </c>
      <c r="D10" s="229">
        <f>E10+F10+G10</f>
        <v>425</v>
      </c>
      <c r="E10" s="230">
        <f>32+99</f>
        <v>131</v>
      </c>
      <c r="F10" s="231">
        <f>113+181</f>
        <v>294</v>
      </c>
      <c r="G10" s="232">
        <v>0</v>
      </c>
      <c r="H10" s="228">
        <f>I10+J10+K10</f>
        <v>2195</v>
      </c>
      <c r="I10" s="230">
        <v>393</v>
      </c>
      <c r="J10" s="231">
        <v>1802</v>
      </c>
      <c r="K10" s="232">
        <v>0</v>
      </c>
      <c r="L10" s="228">
        <f t="shared" si="2"/>
        <v>0</v>
      </c>
      <c r="M10" s="230">
        <v>0</v>
      </c>
      <c r="N10" s="231">
        <v>0</v>
      </c>
      <c r="O10" s="232">
        <v>0</v>
      </c>
      <c r="P10" s="228">
        <f>Q10+R10+S10</f>
        <v>0</v>
      </c>
      <c r="Q10" s="230">
        <v>0</v>
      </c>
      <c r="R10" s="231">
        <v>0</v>
      </c>
      <c r="S10" s="233">
        <v>0</v>
      </c>
    </row>
    <row r="11" spans="1:19" s="217" customFormat="1" ht="18" hidden="1" customHeight="1" thickBot="1" x14ac:dyDescent="0.25">
      <c r="A11" s="226">
        <v>2</v>
      </c>
      <c r="B11" s="227" t="s">
        <v>141</v>
      </c>
      <c r="C11" s="228">
        <f t="shared" si="1"/>
        <v>0</v>
      </c>
      <c r="D11" s="229">
        <f>E11+F11+G11</f>
        <v>0</v>
      </c>
      <c r="E11" s="230">
        <v>0</v>
      </c>
      <c r="F11" s="231">
        <v>0</v>
      </c>
      <c r="G11" s="232">
        <v>0</v>
      </c>
      <c r="H11" s="228">
        <f t="shared" si="0"/>
        <v>0</v>
      </c>
      <c r="I11" s="230">
        <v>0</v>
      </c>
      <c r="J11" s="231">
        <v>0</v>
      </c>
      <c r="K11" s="232">
        <v>0</v>
      </c>
      <c r="L11" s="228">
        <f t="shared" si="2"/>
        <v>0</v>
      </c>
      <c r="M11" s="230">
        <v>0</v>
      </c>
      <c r="N11" s="231">
        <v>0</v>
      </c>
      <c r="O11" s="232">
        <v>0</v>
      </c>
      <c r="P11" s="228">
        <f t="shared" si="3"/>
        <v>0</v>
      </c>
      <c r="Q11" s="230">
        <v>0</v>
      </c>
      <c r="R11" s="231">
        <v>0</v>
      </c>
      <c r="S11" s="233">
        <v>0</v>
      </c>
    </row>
    <row r="12" spans="1:19" s="217" customFormat="1" ht="36" hidden="1" customHeight="1" x14ac:dyDescent="0.2">
      <c r="A12" s="226">
        <v>5</v>
      </c>
      <c r="B12" s="227" t="s">
        <v>73</v>
      </c>
      <c r="C12" s="228">
        <f t="shared" si="1"/>
        <v>0</v>
      </c>
      <c r="D12" s="229">
        <f>E12+F12+G12</f>
        <v>0</v>
      </c>
      <c r="E12" s="230"/>
      <c r="F12" s="231"/>
      <c r="G12" s="232"/>
      <c r="H12" s="228">
        <f t="shared" si="0"/>
        <v>0</v>
      </c>
      <c r="I12" s="230"/>
      <c r="J12" s="231"/>
      <c r="K12" s="232"/>
      <c r="L12" s="228">
        <f t="shared" si="2"/>
        <v>0</v>
      </c>
      <c r="M12" s="230"/>
      <c r="N12" s="231"/>
      <c r="O12" s="232"/>
      <c r="P12" s="228">
        <f t="shared" si="3"/>
        <v>0</v>
      </c>
      <c r="Q12" s="230"/>
      <c r="R12" s="231"/>
      <c r="S12" s="233"/>
    </row>
    <row r="13" spans="1:19" s="217" customFormat="1" ht="36" hidden="1" customHeight="1" x14ac:dyDescent="0.2">
      <c r="A13" s="226">
        <v>6</v>
      </c>
      <c r="B13" s="227" t="s">
        <v>142</v>
      </c>
      <c r="C13" s="228">
        <f t="shared" si="1"/>
        <v>0</v>
      </c>
      <c r="D13" s="229">
        <f>E13+F13+G13</f>
        <v>0</v>
      </c>
      <c r="E13" s="230"/>
      <c r="F13" s="231"/>
      <c r="G13" s="232"/>
      <c r="H13" s="228">
        <f t="shared" si="0"/>
        <v>0</v>
      </c>
      <c r="I13" s="230"/>
      <c r="J13" s="231"/>
      <c r="K13" s="232"/>
      <c r="L13" s="228">
        <f t="shared" si="2"/>
        <v>0</v>
      </c>
      <c r="M13" s="230"/>
      <c r="N13" s="231"/>
      <c r="O13" s="232"/>
      <c r="P13" s="228">
        <f t="shared" si="3"/>
        <v>0</v>
      </c>
      <c r="Q13" s="230"/>
      <c r="R13" s="231"/>
      <c r="S13" s="233"/>
    </row>
    <row r="14" spans="1:19" s="36" customFormat="1" ht="36" hidden="1" customHeight="1" x14ac:dyDescent="0.2">
      <c r="A14" s="226">
        <v>7</v>
      </c>
      <c r="B14" s="227" t="s">
        <v>74</v>
      </c>
      <c r="C14" s="228">
        <f t="shared" si="1"/>
        <v>0</v>
      </c>
      <c r="D14" s="229">
        <f>E14+F14+G14</f>
        <v>0</v>
      </c>
      <c r="E14" s="230"/>
      <c r="F14" s="231"/>
      <c r="G14" s="232"/>
      <c r="H14" s="228">
        <f t="shared" si="0"/>
        <v>0</v>
      </c>
      <c r="I14" s="230"/>
      <c r="J14" s="231"/>
      <c r="K14" s="232"/>
      <c r="L14" s="228">
        <f t="shared" si="2"/>
        <v>0</v>
      </c>
      <c r="M14" s="230"/>
      <c r="N14" s="231"/>
      <c r="O14" s="232"/>
      <c r="P14" s="228">
        <f t="shared" si="3"/>
        <v>0</v>
      </c>
      <c r="Q14" s="230"/>
      <c r="R14" s="231"/>
      <c r="S14" s="233"/>
    </row>
    <row r="15" spans="1:19" s="36" customFormat="1" ht="26.25" hidden="1" thickBot="1" x14ac:dyDescent="0.25">
      <c r="A15" s="234"/>
      <c r="B15" s="235" t="s">
        <v>143</v>
      </c>
      <c r="C15" s="236">
        <f t="shared" si="1"/>
        <v>0</v>
      </c>
      <c r="D15" s="237">
        <v>0</v>
      </c>
      <c r="E15" s="238">
        <v>0</v>
      </c>
      <c r="F15" s="239">
        <v>0</v>
      </c>
      <c r="G15" s="240">
        <v>0</v>
      </c>
      <c r="H15" s="236">
        <v>0</v>
      </c>
      <c r="I15" s="238">
        <v>0</v>
      </c>
      <c r="J15" s="239">
        <v>0</v>
      </c>
      <c r="K15" s="240">
        <v>0</v>
      </c>
      <c r="L15" s="236">
        <v>0</v>
      </c>
      <c r="M15" s="238">
        <v>0</v>
      </c>
      <c r="N15" s="239">
        <v>0</v>
      </c>
      <c r="O15" s="240">
        <v>0</v>
      </c>
      <c r="P15" s="236">
        <f>Q15+R15+S15</f>
        <v>0</v>
      </c>
      <c r="Q15" s="238">
        <v>0</v>
      </c>
      <c r="R15" s="239"/>
      <c r="S15" s="241"/>
    </row>
    <row r="16" spans="1:19" s="36" customFormat="1" ht="26.25" thickBot="1" x14ac:dyDescent="0.25">
      <c r="A16" s="242" t="s">
        <v>76</v>
      </c>
      <c r="B16" s="210" t="s">
        <v>77</v>
      </c>
      <c r="C16" s="211">
        <f>D16+H16+L16+P16</f>
        <v>15502</v>
      </c>
      <c r="D16" s="212">
        <f>E16+F16+G16</f>
        <v>1680</v>
      </c>
      <c r="E16" s="213">
        <f>E17+E27</f>
        <v>52</v>
      </c>
      <c r="F16" s="214">
        <f>F17+F27</f>
        <v>1567</v>
      </c>
      <c r="G16" s="215">
        <f>G17+G27</f>
        <v>61</v>
      </c>
      <c r="H16" s="211">
        <f t="shared" ref="H16:H26" si="4">I16+J16+K16</f>
        <v>320</v>
      </c>
      <c r="I16" s="213">
        <f>I17+I27</f>
        <v>231</v>
      </c>
      <c r="J16" s="214">
        <f>J17+J27</f>
        <v>43</v>
      </c>
      <c r="K16" s="215">
        <f>K17+K27</f>
        <v>46</v>
      </c>
      <c r="L16" s="211">
        <f t="shared" ref="L16:L67" si="5">M16+N16+O16</f>
        <v>11841</v>
      </c>
      <c r="M16" s="213">
        <f>M17+M27</f>
        <v>46</v>
      </c>
      <c r="N16" s="214">
        <f>N17+N27</f>
        <v>49</v>
      </c>
      <c r="O16" s="215">
        <f>O17+O27</f>
        <v>11746</v>
      </c>
      <c r="P16" s="211">
        <f t="shared" si="3"/>
        <v>1661</v>
      </c>
      <c r="Q16" s="213">
        <f>Q17+Q27</f>
        <v>1561</v>
      </c>
      <c r="R16" s="214">
        <f>R17+R27</f>
        <v>50</v>
      </c>
      <c r="S16" s="216">
        <f>S17+S27</f>
        <v>50</v>
      </c>
    </row>
    <row r="17" spans="1:19" s="36" customFormat="1" ht="13.15" customHeight="1" x14ac:dyDescent="0.2">
      <c r="A17" s="243" t="s">
        <v>78</v>
      </c>
      <c r="B17" s="244" t="s">
        <v>79</v>
      </c>
      <c r="C17" s="148">
        <f>D17+H17+L17+P17</f>
        <v>3000</v>
      </c>
      <c r="D17" s="245">
        <f t="shared" ref="D17:D25" si="6">E17+F17+G17</f>
        <v>1500</v>
      </c>
      <c r="E17" s="246">
        <f>E18+E25</f>
        <v>0</v>
      </c>
      <c r="F17" s="246">
        <f>F18+F25</f>
        <v>1500</v>
      </c>
      <c r="G17" s="247">
        <f>G18+G25</f>
        <v>0</v>
      </c>
      <c r="H17" s="148">
        <f t="shared" si="4"/>
        <v>0</v>
      </c>
      <c r="I17" s="246">
        <f>I18+I25</f>
        <v>0</v>
      </c>
      <c r="J17" s="246">
        <f>J18+J25</f>
        <v>0</v>
      </c>
      <c r="K17" s="247">
        <f>K18+K25</f>
        <v>0</v>
      </c>
      <c r="L17" s="148">
        <f t="shared" si="5"/>
        <v>0</v>
      </c>
      <c r="M17" s="246">
        <f>SUM(M18:M26)</f>
        <v>0</v>
      </c>
      <c r="N17" s="248">
        <f>SUM(N18:N26)</f>
        <v>0</v>
      </c>
      <c r="O17" s="249">
        <f>SUM(O18:O26)</f>
        <v>0</v>
      </c>
      <c r="P17" s="148">
        <f t="shared" si="3"/>
        <v>1500</v>
      </c>
      <c r="Q17" s="246">
        <f>SUM(Q18:Q26)</f>
        <v>1500</v>
      </c>
      <c r="R17" s="248">
        <f>SUM(R18:R26)</f>
        <v>0</v>
      </c>
      <c r="S17" s="250">
        <f>SUM(S18:S26)</f>
        <v>0</v>
      </c>
    </row>
    <row r="18" spans="1:19" s="36" customFormat="1" ht="13.15" hidden="1" customHeight="1" x14ac:dyDescent="0.2">
      <c r="A18" s="226">
        <v>1</v>
      </c>
      <c r="B18" s="251" t="s">
        <v>144</v>
      </c>
      <c r="C18" s="157">
        <f t="shared" si="1"/>
        <v>0</v>
      </c>
      <c r="D18" s="229">
        <f t="shared" si="6"/>
        <v>0</v>
      </c>
      <c r="E18" s="230">
        <v>0</v>
      </c>
      <c r="F18" s="231">
        <v>0</v>
      </c>
      <c r="G18" s="232">
        <v>0</v>
      </c>
      <c r="H18" s="228">
        <f t="shared" si="4"/>
        <v>0</v>
      </c>
      <c r="I18" s="230">
        <v>0</v>
      </c>
      <c r="J18" s="231">
        <v>0</v>
      </c>
      <c r="K18" s="232">
        <v>0</v>
      </c>
      <c r="L18" s="228">
        <f t="shared" si="5"/>
        <v>0</v>
      </c>
      <c r="M18" s="230">
        <v>0</v>
      </c>
      <c r="N18" s="231">
        <v>0</v>
      </c>
      <c r="O18" s="232">
        <v>0</v>
      </c>
      <c r="P18" s="148">
        <f t="shared" si="3"/>
        <v>0</v>
      </c>
      <c r="Q18" s="230">
        <v>0</v>
      </c>
      <c r="R18" s="231">
        <v>0</v>
      </c>
      <c r="S18" s="233">
        <v>0</v>
      </c>
    </row>
    <row r="19" spans="1:19" s="36" customFormat="1" ht="25.15" hidden="1" customHeight="1" x14ac:dyDescent="0.2">
      <c r="A19" s="226">
        <v>1</v>
      </c>
      <c r="B19" s="252" t="s">
        <v>145</v>
      </c>
      <c r="C19" s="157">
        <f t="shared" si="1"/>
        <v>0</v>
      </c>
      <c r="D19" s="229">
        <f t="shared" si="6"/>
        <v>0</v>
      </c>
      <c r="E19" s="230">
        <v>0</v>
      </c>
      <c r="F19" s="231"/>
      <c r="G19" s="232"/>
      <c r="H19" s="228">
        <f t="shared" si="4"/>
        <v>0</v>
      </c>
      <c r="I19" s="230"/>
      <c r="J19" s="231"/>
      <c r="K19" s="232"/>
      <c r="L19" s="228">
        <f t="shared" si="5"/>
        <v>0</v>
      </c>
      <c r="M19" s="230"/>
      <c r="N19" s="231"/>
      <c r="O19" s="232"/>
      <c r="P19" s="148">
        <f t="shared" si="3"/>
        <v>0</v>
      </c>
      <c r="Q19" s="230">
        <v>0</v>
      </c>
      <c r="R19" s="231">
        <v>0</v>
      </c>
      <c r="S19" s="233">
        <v>0</v>
      </c>
    </row>
    <row r="20" spans="1:19" s="36" customFormat="1" ht="13.15" hidden="1" customHeight="1" x14ac:dyDescent="0.2">
      <c r="A20" s="226">
        <v>3</v>
      </c>
      <c r="B20" s="252" t="s">
        <v>146</v>
      </c>
      <c r="C20" s="157">
        <f t="shared" si="1"/>
        <v>0</v>
      </c>
      <c r="D20" s="229">
        <f t="shared" si="6"/>
        <v>0</v>
      </c>
      <c r="E20" s="230"/>
      <c r="F20" s="231"/>
      <c r="G20" s="232"/>
      <c r="H20" s="228">
        <f t="shared" si="4"/>
        <v>0</v>
      </c>
      <c r="I20" s="230"/>
      <c r="J20" s="231"/>
      <c r="K20" s="232"/>
      <c r="L20" s="228">
        <f t="shared" si="5"/>
        <v>0</v>
      </c>
      <c r="M20" s="230"/>
      <c r="N20" s="231"/>
      <c r="O20" s="232"/>
      <c r="P20" s="148">
        <f t="shared" si="3"/>
        <v>0</v>
      </c>
      <c r="Q20" s="230"/>
      <c r="R20" s="231"/>
      <c r="S20" s="233"/>
    </row>
    <row r="21" spans="1:19" s="36" customFormat="1" ht="13.15" hidden="1" customHeight="1" x14ac:dyDescent="0.2">
      <c r="A21" s="226">
        <v>4</v>
      </c>
      <c r="B21" s="252" t="s">
        <v>147</v>
      </c>
      <c r="C21" s="157">
        <f t="shared" si="1"/>
        <v>0</v>
      </c>
      <c r="D21" s="229">
        <f t="shared" si="6"/>
        <v>0</v>
      </c>
      <c r="E21" s="230"/>
      <c r="F21" s="231"/>
      <c r="G21" s="232"/>
      <c r="H21" s="228">
        <f t="shared" si="4"/>
        <v>0</v>
      </c>
      <c r="I21" s="230"/>
      <c r="J21" s="231"/>
      <c r="K21" s="232"/>
      <c r="L21" s="228">
        <f t="shared" si="5"/>
        <v>0</v>
      </c>
      <c r="M21" s="230"/>
      <c r="N21" s="231"/>
      <c r="O21" s="232"/>
      <c r="P21" s="148">
        <f t="shared" si="3"/>
        <v>0</v>
      </c>
      <c r="Q21" s="230"/>
      <c r="R21" s="231"/>
      <c r="S21" s="233"/>
    </row>
    <row r="22" spans="1:19" s="36" customFormat="1" ht="13.15" hidden="1" customHeight="1" x14ac:dyDescent="0.2">
      <c r="A22" s="226">
        <v>2</v>
      </c>
      <c r="B22" s="251" t="s">
        <v>148</v>
      </c>
      <c r="C22" s="157">
        <f t="shared" si="1"/>
        <v>0</v>
      </c>
      <c r="D22" s="229">
        <f t="shared" si="6"/>
        <v>0</v>
      </c>
      <c r="E22" s="230"/>
      <c r="F22" s="231"/>
      <c r="G22" s="232"/>
      <c r="H22" s="228">
        <f t="shared" si="4"/>
        <v>0</v>
      </c>
      <c r="I22" s="230"/>
      <c r="J22" s="231"/>
      <c r="K22" s="232"/>
      <c r="L22" s="228">
        <f t="shared" si="5"/>
        <v>0</v>
      </c>
      <c r="M22" s="230"/>
      <c r="N22" s="231"/>
      <c r="O22" s="232"/>
      <c r="P22" s="148">
        <f t="shared" si="3"/>
        <v>0</v>
      </c>
      <c r="Q22" s="230">
        <v>0</v>
      </c>
      <c r="R22" s="231"/>
      <c r="S22" s="233"/>
    </row>
    <row r="23" spans="1:19" s="36" customFormat="1" ht="13.15" hidden="1" customHeight="1" x14ac:dyDescent="0.2">
      <c r="A23" s="226">
        <v>6</v>
      </c>
      <c r="B23" s="251" t="s">
        <v>149</v>
      </c>
      <c r="C23" s="157">
        <f t="shared" si="1"/>
        <v>0</v>
      </c>
      <c r="D23" s="229">
        <f t="shared" si="6"/>
        <v>0</v>
      </c>
      <c r="E23" s="230"/>
      <c r="F23" s="231"/>
      <c r="G23" s="232"/>
      <c r="H23" s="228">
        <f t="shared" si="4"/>
        <v>0</v>
      </c>
      <c r="I23" s="230"/>
      <c r="J23" s="231"/>
      <c r="K23" s="232"/>
      <c r="L23" s="228">
        <f t="shared" si="5"/>
        <v>0</v>
      </c>
      <c r="M23" s="230"/>
      <c r="N23" s="231"/>
      <c r="O23" s="232"/>
      <c r="P23" s="148">
        <f t="shared" si="3"/>
        <v>0</v>
      </c>
      <c r="Q23" s="230"/>
      <c r="R23" s="231"/>
      <c r="S23" s="233"/>
    </row>
    <row r="24" spans="1:19" s="36" customFormat="1" hidden="1" x14ac:dyDescent="0.2">
      <c r="A24" s="226">
        <v>7</v>
      </c>
      <c r="B24" s="251" t="s">
        <v>150</v>
      </c>
      <c r="C24" s="157">
        <f t="shared" si="1"/>
        <v>0</v>
      </c>
      <c r="D24" s="229">
        <f t="shared" si="6"/>
        <v>0</v>
      </c>
      <c r="E24" s="230"/>
      <c r="F24" s="231"/>
      <c r="G24" s="232"/>
      <c r="H24" s="228">
        <f t="shared" si="4"/>
        <v>0</v>
      </c>
      <c r="I24" s="230"/>
      <c r="J24" s="231"/>
      <c r="K24" s="232"/>
      <c r="L24" s="228">
        <f t="shared" si="5"/>
        <v>0</v>
      </c>
      <c r="M24" s="230"/>
      <c r="N24" s="231"/>
      <c r="O24" s="232"/>
      <c r="P24" s="148">
        <f t="shared" si="3"/>
        <v>0</v>
      </c>
      <c r="Q24" s="230"/>
      <c r="R24" s="231"/>
      <c r="S24" s="233"/>
    </row>
    <row r="25" spans="1:19" s="107" customFormat="1" x14ac:dyDescent="0.2">
      <c r="A25" s="226">
        <v>1</v>
      </c>
      <c r="B25" s="252" t="s">
        <v>151</v>
      </c>
      <c r="C25" s="157">
        <f t="shared" si="1"/>
        <v>3000</v>
      </c>
      <c r="D25" s="229">
        <f t="shared" si="6"/>
        <v>1500</v>
      </c>
      <c r="E25" s="230">
        <v>0</v>
      </c>
      <c r="F25" s="231">
        <v>1500</v>
      </c>
      <c r="G25" s="232">
        <v>0</v>
      </c>
      <c r="H25" s="228">
        <f t="shared" si="4"/>
        <v>0</v>
      </c>
      <c r="I25" s="230">
        <v>0</v>
      </c>
      <c r="J25" s="231">
        <v>0</v>
      </c>
      <c r="K25" s="232">
        <v>0</v>
      </c>
      <c r="L25" s="228">
        <f t="shared" si="5"/>
        <v>0</v>
      </c>
      <c r="M25" s="230">
        <v>0</v>
      </c>
      <c r="N25" s="231">
        <v>0</v>
      </c>
      <c r="O25" s="232">
        <v>0</v>
      </c>
      <c r="P25" s="148">
        <f t="shared" si="3"/>
        <v>1500</v>
      </c>
      <c r="Q25" s="253">
        <v>1500</v>
      </c>
      <c r="R25" s="254">
        <v>0</v>
      </c>
      <c r="S25" s="255">
        <v>0</v>
      </c>
    </row>
    <row r="26" spans="1:19" s="107" customFormat="1" hidden="1" x14ac:dyDescent="0.2">
      <c r="A26" s="226">
        <v>2</v>
      </c>
      <c r="B26" s="256"/>
      <c r="C26" s="257"/>
      <c r="D26" s="258"/>
      <c r="E26" s="259"/>
      <c r="F26" s="254"/>
      <c r="G26" s="260"/>
      <c r="H26" s="228">
        <f t="shared" si="4"/>
        <v>0</v>
      </c>
      <c r="I26" s="230"/>
      <c r="J26" s="231"/>
      <c r="K26" s="232"/>
      <c r="L26" s="228">
        <f t="shared" si="5"/>
        <v>0</v>
      </c>
      <c r="M26" s="230"/>
      <c r="N26" s="231"/>
      <c r="O26" s="232">
        <v>0</v>
      </c>
      <c r="P26" s="228">
        <f t="shared" si="3"/>
        <v>0</v>
      </c>
      <c r="Q26" s="230"/>
      <c r="R26" s="231">
        <v>0</v>
      </c>
      <c r="S26" s="233"/>
    </row>
    <row r="27" spans="1:19" s="107" customFormat="1" ht="12.6" customHeight="1" x14ac:dyDescent="0.2">
      <c r="A27" s="261" t="s">
        <v>88</v>
      </c>
      <c r="B27" s="262" t="s">
        <v>89</v>
      </c>
      <c r="C27" s="157">
        <f>D27+H27+L27+P27</f>
        <v>12502</v>
      </c>
      <c r="D27" s="263">
        <f t="shared" ref="D27:D55" si="7">E27+F27+G27</f>
        <v>180</v>
      </c>
      <c r="E27" s="264">
        <f>E30+E31+E32</f>
        <v>52</v>
      </c>
      <c r="F27" s="264">
        <f>F30+F31+F32</f>
        <v>67</v>
      </c>
      <c r="G27" s="264">
        <f>G30+G31+G32+G28</f>
        <v>61</v>
      </c>
      <c r="H27" s="157">
        <f>I27+J27+K27</f>
        <v>320</v>
      </c>
      <c r="I27" s="264">
        <f t="shared" ref="I27:S27" si="8">I30+I31</f>
        <v>231</v>
      </c>
      <c r="J27" s="264">
        <f t="shared" si="8"/>
        <v>43</v>
      </c>
      <c r="K27" s="265">
        <f t="shared" si="8"/>
        <v>46</v>
      </c>
      <c r="L27" s="157">
        <f t="shared" si="5"/>
        <v>11841</v>
      </c>
      <c r="M27" s="264">
        <f t="shared" si="8"/>
        <v>46</v>
      </c>
      <c r="N27" s="264">
        <f t="shared" si="8"/>
        <v>49</v>
      </c>
      <c r="O27" s="265">
        <f t="shared" si="8"/>
        <v>11746</v>
      </c>
      <c r="P27" s="157">
        <f t="shared" si="3"/>
        <v>161</v>
      </c>
      <c r="Q27" s="264">
        <f t="shared" si="8"/>
        <v>61</v>
      </c>
      <c r="R27" s="264">
        <f t="shared" si="8"/>
        <v>50</v>
      </c>
      <c r="S27" s="264">
        <f t="shared" si="8"/>
        <v>50</v>
      </c>
    </row>
    <row r="28" spans="1:19" s="36" customFormat="1" ht="12.6" customHeight="1" x14ac:dyDescent="0.2">
      <c r="A28" s="226">
        <v>1</v>
      </c>
      <c r="B28" s="252" t="s">
        <v>152</v>
      </c>
      <c r="C28" s="228">
        <f t="shared" si="1"/>
        <v>18</v>
      </c>
      <c r="D28" s="229">
        <f t="shared" si="7"/>
        <v>18</v>
      </c>
      <c r="E28" s="230">
        <v>0</v>
      </c>
      <c r="F28" s="253">
        <v>0</v>
      </c>
      <c r="G28" s="232">
        <v>18</v>
      </c>
      <c r="H28" s="228">
        <f>I28+J28+K28</f>
        <v>0</v>
      </c>
      <c r="I28" s="230">
        <v>0</v>
      </c>
      <c r="J28" s="231">
        <v>0</v>
      </c>
      <c r="K28" s="232">
        <v>0</v>
      </c>
      <c r="L28" s="228">
        <f t="shared" si="5"/>
        <v>0</v>
      </c>
      <c r="M28" s="230">
        <v>0</v>
      </c>
      <c r="N28" s="231">
        <v>0</v>
      </c>
      <c r="O28" s="232">
        <v>0</v>
      </c>
      <c r="P28" s="228">
        <v>0</v>
      </c>
      <c r="Q28" s="230">
        <v>0</v>
      </c>
      <c r="R28" s="231">
        <v>0</v>
      </c>
      <c r="S28" s="233">
        <v>0</v>
      </c>
    </row>
    <row r="29" spans="1:19" s="36" customFormat="1" ht="12.6" hidden="1" customHeight="1" x14ac:dyDescent="0.2">
      <c r="A29" s="226">
        <v>2</v>
      </c>
      <c r="B29" s="40" t="s">
        <v>153</v>
      </c>
      <c r="C29" s="228">
        <f t="shared" si="1"/>
        <v>0</v>
      </c>
      <c r="D29" s="229">
        <f t="shared" si="7"/>
        <v>0</v>
      </c>
      <c r="E29" s="158">
        <v>0</v>
      </c>
      <c r="F29" s="159">
        <v>0</v>
      </c>
      <c r="G29" s="160">
        <v>0</v>
      </c>
      <c r="H29" s="228">
        <f>I29+J51+K51</f>
        <v>0</v>
      </c>
      <c r="I29" s="230">
        <v>0</v>
      </c>
      <c r="J29" s="231">
        <v>0</v>
      </c>
      <c r="K29" s="232">
        <v>0</v>
      </c>
      <c r="L29" s="228">
        <f t="shared" si="5"/>
        <v>0</v>
      </c>
      <c r="M29" s="230">
        <v>0</v>
      </c>
      <c r="N29" s="231">
        <v>0</v>
      </c>
      <c r="O29" s="232">
        <v>0</v>
      </c>
      <c r="P29" s="228">
        <f>Q29+R29+S29</f>
        <v>0</v>
      </c>
      <c r="Q29" s="230">
        <v>0</v>
      </c>
      <c r="R29" s="231">
        <v>0</v>
      </c>
      <c r="S29" s="233">
        <v>0</v>
      </c>
    </row>
    <row r="30" spans="1:19" s="107" customFormat="1" ht="30" customHeight="1" x14ac:dyDescent="0.2">
      <c r="A30" s="226">
        <v>2</v>
      </c>
      <c r="B30" s="252" t="s">
        <v>91</v>
      </c>
      <c r="C30" s="228">
        <f t="shared" si="1"/>
        <v>11932</v>
      </c>
      <c r="D30" s="229">
        <f t="shared" si="7"/>
        <v>33</v>
      </c>
      <c r="E30" s="230">
        <v>33</v>
      </c>
      <c r="F30" s="231">
        <v>0</v>
      </c>
      <c r="G30" s="232">
        <v>0</v>
      </c>
      <c r="H30" s="228">
        <f>I30+J30+K30</f>
        <v>188</v>
      </c>
      <c r="I30" s="230">
        <v>188</v>
      </c>
      <c r="J30" s="231">
        <v>0</v>
      </c>
      <c r="K30" s="232">
        <v>0</v>
      </c>
      <c r="L30" s="228">
        <f t="shared" si="5"/>
        <v>11700</v>
      </c>
      <c r="M30" s="230">
        <v>0</v>
      </c>
      <c r="N30" s="231">
        <v>0</v>
      </c>
      <c r="O30" s="232">
        <f>8190+3510</f>
        <v>11700</v>
      </c>
      <c r="P30" s="228">
        <f t="shared" si="3"/>
        <v>11</v>
      </c>
      <c r="Q30" s="230">
        <v>11</v>
      </c>
      <c r="R30" s="231">
        <v>0</v>
      </c>
      <c r="S30" s="233">
        <v>0</v>
      </c>
    </row>
    <row r="31" spans="1:19" s="107" customFormat="1" ht="25.9" customHeight="1" x14ac:dyDescent="0.2">
      <c r="A31" s="226">
        <v>3</v>
      </c>
      <c r="B31" s="266" t="s">
        <v>154</v>
      </c>
      <c r="C31" s="228">
        <f t="shared" si="1"/>
        <v>552</v>
      </c>
      <c r="D31" s="229">
        <f>E31+F31+G31</f>
        <v>129</v>
      </c>
      <c r="E31" s="230">
        <v>19</v>
      </c>
      <c r="F31" s="231">
        <f>24+43</f>
        <v>67</v>
      </c>
      <c r="G31" s="232">
        <v>43</v>
      </c>
      <c r="H31" s="228">
        <f>I31+J31+K31</f>
        <v>132</v>
      </c>
      <c r="I31" s="230">
        <v>43</v>
      </c>
      <c r="J31" s="231">
        <v>43</v>
      </c>
      <c r="K31" s="232">
        <v>46</v>
      </c>
      <c r="L31" s="228">
        <f>M31+N31+O31</f>
        <v>141</v>
      </c>
      <c r="M31" s="230">
        <v>46</v>
      </c>
      <c r="N31" s="231">
        <v>49</v>
      </c>
      <c r="O31" s="232">
        <v>46</v>
      </c>
      <c r="P31" s="228">
        <f>Q31+R31+S31</f>
        <v>150</v>
      </c>
      <c r="Q31" s="230">
        <v>50</v>
      </c>
      <c r="R31" s="231">
        <v>50</v>
      </c>
      <c r="S31" s="233">
        <v>50</v>
      </c>
    </row>
    <row r="32" spans="1:19" s="269" customFormat="1" ht="21.6" hidden="1" customHeight="1" x14ac:dyDescent="0.2">
      <c r="A32" s="267">
        <v>4</v>
      </c>
      <c r="B32" s="268" t="s">
        <v>155</v>
      </c>
      <c r="C32" s="228">
        <f t="shared" si="1"/>
        <v>0</v>
      </c>
      <c r="D32" s="229">
        <f>E32+F32+G32</f>
        <v>0</v>
      </c>
      <c r="E32" s="254">
        <v>0</v>
      </c>
      <c r="F32" s="254">
        <v>0</v>
      </c>
      <c r="G32" s="260">
        <v>0</v>
      </c>
      <c r="H32" s="228">
        <f>I32+J32+K32</f>
        <v>0</v>
      </c>
      <c r="I32" s="259">
        <v>0</v>
      </c>
      <c r="J32" s="254">
        <v>0</v>
      </c>
      <c r="K32" s="260">
        <v>0</v>
      </c>
      <c r="L32" s="228">
        <f t="shared" si="5"/>
        <v>0</v>
      </c>
      <c r="M32" s="259">
        <v>0</v>
      </c>
      <c r="N32" s="254">
        <v>0</v>
      </c>
      <c r="O32" s="260">
        <v>0</v>
      </c>
      <c r="P32" s="228">
        <f>Q32+R32+S32</f>
        <v>0</v>
      </c>
      <c r="Q32" s="259">
        <v>0</v>
      </c>
      <c r="R32" s="254">
        <v>0</v>
      </c>
      <c r="S32" s="254">
        <v>0</v>
      </c>
    </row>
    <row r="33" spans="1:19" s="107" customFormat="1" ht="26.45" customHeight="1" thickBot="1" x14ac:dyDescent="0.25">
      <c r="A33" s="270" t="s">
        <v>92</v>
      </c>
      <c r="B33" s="271" t="s">
        <v>93</v>
      </c>
      <c r="C33" s="272">
        <f t="shared" si="1"/>
        <v>314327</v>
      </c>
      <c r="D33" s="273">
        <f>E33+F33+G33</f>
        <v>27687</v>
      </c>
      <c r="E33" s="274">
        <f>E34</f>
        <v>3812</v>
      </c>
      <c r="F33" s="275">
        <f>F34</f>
        <v>14875</v>
      </c>
      <c r="G33" s="276">
        <f>G34</f>
        <v>9000</v>
      </c>
      <c r="H33" s="272">
        <f>I33+J33+K33</f>
        <v>7912</v>
      </c>
      <c r="I33" s="274">
        <f>I34</f>
        <v>0</v>
      </c>
      <c r="J33" s="274">
        <f>J34</f>
        <v>0</v>
      </c>
      <c r="K33" s="274">
        <f>K34</f>
        <v>7912</v>
      </c>
      <c r="L33" s="272">
        <f t="shared" si="5"/>
        <v>9508</v>
      </c>
      <c r="M33" s="274">
        <f>M34</f>
        <v>0</v>
      </c>
      <c r="N33" s="275">
        <f>N34</f>
        <v>7854</v>
      </c>
      <c r="O33" s="276">
        <f>O34</f>
        <v>1654</v>
      </c>
      <c r="P33" s="272">
        <f t="shared" si="3"/>
        <v>269220</v>
      </c>
      <c r="Q33" s="274">
        <f>Q34</f>
        <v>267720</v>
      </c>
      <c r="R33" s="275">
        <f>R34</f>
        <v>1500</v>
      </c>
      <c r="S33" s="277">
        <f>S34</f>
        <v>0</v>
      </c>
    </row>
    <row r="34" spans="1:19" s="107" customFormat="1" ht="13.15" customHeight="1" x14ac:dyDescent="0.2">
      <c r="A34" s="278" t="s">
        <v>94</v>
      </c>
      <c r="B34" s="279" t="s">
        <v>93</v>
      </c>
      <c r="C34" s="182">
        <f>D34+H34+L34+P34</f>
        <v>314327</v>
      </c>
      <c r="D34" s="280">
        <f>E34+F34+G34</f>
        <v>27687</v>
      </c>
      <c r="E34" s="281">
        <f>SUM(E36:E67)</f>
        <v>3812</v>
      </c>
      <c r="F34" s="281">
        <f>SUM(F36:F67)</f>
        <v>14875</v>
      </c>
      <c r="G34" s="281">
        <f>SUM(G36:G67)</f>
        <v>9000</v>
      </c>
      <c r="H34" s="182">
        <f>I34+J34+K34</f>
        <v>7912</v>
      </c>
      <c r="I34" s="281">
        <f>SUM(I36:I67)</f>
        <v>0</v>
      </c>
      <c r="J34" s="281">
        <f>SUM(J36:J67)</f>
        <v>0</v>
      </c>
      <c r="K34" s="281">
        <f>SUM(K36:K67)</f>
        <v>7912</v>
      </c>
      <c r="L34" s="182">
        <f t="shared" si="5"/>
        <v>9508</v>
      </c>
      <c r="M34" s="281">
        <f>SUM(M36:M67)</f>
        <v>0</v>
      </c>
      <c r="N34" s="281">
        <f>SUM(N36:N67)</f>
        <v>7854</v>
      </c>
      <c r="O34" s="281">
        <f>SUM(O36:O67)</f>
        <v>1654</v>
      </c>
      <c r="P34" s="182">
        <f>Q34+R34+S34</f>
        <v>269220</v>
      </c>
      <c r="Q34" s="281">
        <f>SUM(Q36:Q67)</f>
        <v>267720</v>
      </c>
      <c r="R34" s="281">
        <f>SUM(R36:R67)</f>
        <v>1500</v>
      </c>
      <c r="S34" s="280">
        <f>SUM(S36:S67)</f>
        <v>0</v>
      </c>
    </row>
    <row r="35" spans="1:19" s="107" customFormat="1" ht="13.15" hidden="1" customHeight="1" x14ac:dyDescent="0.2">
      <c r="A35" s="282">
        <v>1</v>
      </c>
      <c r="B35" s="283" t="s">
        <v>156</v>
      </c>
      <c r="C35" s="157">
        <f t="shared" si="1"/>
        <v>0</v>
      </c>
      <c r="D35" s="263">
        <f t="shared" si="7"/>
        <v>0</v>
      </c>
      <c r="E35" s="230">
        <v>0</v>
      </c>
      <c r="F35" s="231">
        <v>0</v>
      </c>
      <c r="G35" s="232">
        <v>0</v>
      </c>
      <c r="H35" s="157">
        <f t="shared" ref="H35:H54" si="9">I35+J35+K35</f>
        <v>0</v>
      </c>
      <c r="I35" s="230">
        <v>0</v>
      </c>
      <c r="J35" s="231">
        <v>0</v>
      </c>
      <c r="K35" s="232">
        <v>0</v>
      </c>
      <c r="L35" s="157">
        <f t="shared" si="5"/>
        <v>0</v>
      </c>
      <c r="M35" s="230">
        <v>0</v>
      </c>
      <c r="N35" s="231">
        <v>0</v>
      </c>
      <c r="O35" s="232">
        <v>0</v>
      </c>
      <c r="P35" s="157">
        <f t="shared" ref="P35:P54" si="10">Q35+R35+S35</f>
        <v>0</v>
      </c>
      <c r="Q35" s="230">
        <v>0</v>
      </c>
      <c r="R35" s="231">
        <v>0</v>
      </c>
      <c r="S35" s="233">
        <v>0</v>
      </c>
    </row>
    <row r="36" spans="1:19" s="107" customFormat="1" ht="13.15" hidden="1" customHeight="1" x14ac:dyDescent="0.2">
      <c r="A36" s="282">
        <v>1</v>
      </c>
      <c r="B36" s="283" t="s">
        <v>157</v>
      </c>
      <c r="C36" s="157">
        <f t="shared" si="1"/>
        <v>0</v>
      </c>
      <c r="D36" s="263">
        <f t="shared" si="7"/>
        <v>0</v>
      </c>
      <c r="E36" s="230">
        <v>0</v>
      </c>
      <c r="F36" s="231">
        <v>0</v>
      </c>
      <c r="G36" s="232">
        <v>0</v>
      </c>
      <c r="H36" s="157">
        <f t="shared" si="9"/>
        <v>0</v>
      </c>
      <c r="I36" s="230">
        <v>0</v>
      </c>
      <c r="J36" s="231">
        <v>0</v>
      </c>
      <c r="K36" s="232">
        <v>0</v>
      </c>
      <c r="L36" s="157">
        <f t="shared" si="5"/>
        <v>0</v>
      </c>
      <c r="M36" s="230">
        <v>0</v>
      </c>
      <c r="N36" s="231">
        <v>0</v>
      </c>
      <c r="O36" s="232">
        <v>0</v>
      </c>
      <c r="P36" s="157">
        <f t="shared" si="10"/>
        <v>0</v>
      </c>
      <c r="Q36" s="230">
        <v>0</v>
      </c>
      <c r="R36" s="231">
        <v>0</v>
      </c>
      <c r="S36" s="233">
        <v>0</v>
      </c>
    </row>
    <row r="37" spans="1:19" s="107" customFormat="1" ht="13.15" hidden="1" customHeight="1" x14ac:dyDescent="0.2">
      <c r="A37" s="282">
        <v>3</v>
      </c>
      <c r="B37" s="283" t="s">
        <v>112</v>
      </c>
      <c r="C37" s="157">
        <f t="shared" si="1"/>
        <v>0</v>
      </c>
      <c r="D37" s="263">
        <f t="shared" si="7"/>
        <v>0</v>
      </c>
      <c r="E37" s="230">
        <v>0</v>
      </c>
      <c r="F37" s="231">
        <v>0</v>
      </c>
      <c r="G37" s="232">
        <v>0</v>
      </c>
      <c r="H37" s="157">
        <f t="shared" si="9"/>
        <v>0</v>
      </c>
      <c r="I37" s="230">
        <v>0</v>
      </c>
      <c r="J37" s="231">
        <v>0</v>
      </c>
      <c r="K37" s="232">
        <v>0</v>
      </c>
      <c r="L37" s="157">
        <f t="shared" si="5"/>
        <v>0</v>
      </c>
      <c r="M37" s="230">
        <v>0</v>
      </c>
      <c r="N37" s="231">
        <v>0</v>
      </c>
      <c r="O37" s="232">
        <v>0</v>
      </c>
      <c r="P37" s="157">
        <f t="shared" si="10"/>
        <v>0</v>
      </c>
      <c r="Q37" s="230">
        <v>0</v>
      </c>
      <c r="R37" s="231">
        <v>0</v>
      </c>
      <c r="S37" s="233">
        <v>0</v>
      </c>
    </row>
    <row r="38" spans="1:19" s="107" customFormat="1" ht="27.6" hidden="1" customHeight="1" x14ac:dyDescent="0.2">
      <c r="A38" s="282">
        <v>4</v>
      </c>
      <c r="B38" s="283" t="s">
        <v>96</v>
      </c>
      <c r="C38" s="228">
        <f t="shared" si="1"/>
        <v>0</v>
      </c>
      <c r="D38" s="263">
        <f t="shared" si="7"/>
        <v>0</v>
      </c>
      <c r="E38" s="230">
        <v>0</v>
      </c>
      <c r="F38" s="231">
        <v>0</v>
      </c>
      <c r="G38" s="232">
        <v>0</v>
      </c>
      <c r="H38" s="157">
        <f t="shared" si="9"/>
        <v>0</v>
      </c>
      <c r="I38" s="230">
        <v>0</v>
      </c>
      <c r="J38" s="231">
        <v>0</v>
      </c>
      <c r="K38" s="232">
        <v>0</v>
      </c>
      <c r="L38" s="157">
        <f t="shared" si="5"/>
        <v>0</v>
      </c>
      <c r="M38" s="230">
        <v>0</v>
      </c>
      <c r="N38" s="231">
        <v>0</v>
      </c>
      <c r="O38" s="232">
        <v>0</v>
      </c>
      <c r="P38" s="157">
        <f t="shared" si="10"/>
        <v>0</v>
      </c>
      <c r="Q38" s="230">
        <v>0</v>
      </c>
      <c r="R38" s="231">
        <v>0</v>
      </c>
      <c r="S38" s="233">
        <v>0</v>
      </c>
    </row>
    <row r="39" spans="1:19" s="107" customFormat="1" ht="26.45" hidden="1" customHeight="1" x14ac:dyDescent="0.2">
      <c r="A39" s="282">
        <v>3</v>
      </c>
      <c r="B39" s="283" t="s">
        <v>158</v>
      </c>
      <c r="C39" s="228">
        <f>D39+H39+L39+P39</f>
        <v>0</v>
      </c>
      <c r="D39" s="263">
        <f t="shared" si="7"/>
        <v>0</v>
      </c>
      <c r="E39" s="230">
        <v>0</v>
      </c>
      <c r="F39" s="231">
        <v>0</v>
      </c>
      <c r="G39" s="232">
        <v>0</v>
      </c>
      <c r="H39" s="157">
        <f t="shared" si="9"/>
        <v>0</v>
      </c>
      <c r="I39" s="230">
        <v>0</v>
      </c>
      <c r="J39" s="231">
        <v>0</v>
      </c>
      <c r="K39" s="232">
        <v>0</v>
      </c>
      <c r="L39" s="157">
        <f t="shared" si="5"/>
        <v>0</v>
      </c>
      <c r="M39" s="230">
        <v>0</v>
      </c>
      <c r="N39" s="231">
        <v>0</v>
      </c>
      <c r="O39" s="232">
        <v>0</v>
      </c>
      <c r="P39" s="157">
        <f t="shared" si="10"/>
        <v>0</v>
      </c>
      <c r="Q39" s="230">
        <v>0</v>
      </c>
      <c r="R39" s="231">
        <v>0</v>
      </c>
      <c r="S39" s="233">
        <v>0</v>
      </c>
    </row>
    <row r="40" spans="1:19" s="107" customFormat="1" ht="13.15" hidden="1" customHeight="1" x14ac:dyDescent="0.2">
      <c r="A40" s="282">
        <v>6</v>
      </c>
      <c r="B40" s="283" t="s">
        <v>98</v>
      </c>
      <c r="C40" s="228">
        <f t="shared" si="1"/>
        <v>0</v>
      </c>
      <c r="D40" s="263">
        <f t="shared" si="7"/>
        <v>0</v>
      </c>
      <c r="E40" s="230">
        <v>0</v>
      </c>
      <c r="F40" s="231">
        <v>0</v>
      </c>
      <c r="G40" s="232">
        <v>0</v>
      </c>
      <c r="H40" s="157">
        <f t="shared" si="9"/>
        <v>0</v>
      </c>
      <c r="I40" s="230">
        <v>0</v>
      </c>
      <c r="J40" s="231">
        <v>0</v>
      </c>
      <c r="K40" s="232">
        <v>0</v>
      </c>
      <c r="L40" s="157">
        <f t="shared" si="5"/>
        <v>0</v>
      </c>
      <c r="M40" s="230">
        <v>0</v>
      </c>
      <c r="N40" s="231">
        <v>0</v>
      </c>
      <c r="O40" s="232">
        <v>0</v>
      </c>
      <c r="P40" s="157">
        <f t="shared" si="10"/>
        <v>0</v>
      </c>
      <c r="Q40" s="230">
        <v>0</v>
      </c>
      <c r="R40" s="231">
        <v>0</v>
      </c>
      <c r="S40" s="233">
        <v>0</v>
      </c>
    </row>
    <row r="41" spans="1:19" s="107" customFormat="1" ht="13.15" hidden="1" customHeight="1" x14ac:dyDescent="0.2">
      <c r="A41" s="282">
        <v>7</v>
      </c>
      <c r="B41" s="283" t="s">
        <v>99</v>
      </c>
      <c r="C41" s="228">
        <f t="shared" si="1"/>
        <v>0</v>
      </c>
      <c r="D41" s="263">
        <f t="shared" si="7"/>
        <v>0</v>
      </c>
      <c r="E41" s="230"/>
      <c r="F41" s="231"/>
      <c r="G41" s="232"/>
      <c r="H41" s="157">
        <f t="shared" si="9"/>
        <v>0</v>
      </c>
      <c r="I41" s="230"/>
      <c r="J41" s="231"/>
      <c r="K41" s="232"/>
      <c r="L41" s="157">
        <f t="shared" si="5"/>
        <v>0</v>
      </c>
      <c r="M41" s="230"/>
      <c r="N41" s="231"/>
      <c r="O41" s="232"/>
      <c r="P41" s="157">
        <f t="shared" si="10"/>
        <v>0</v>
      </c>
      <c r="Q41" s="230"/>
      <c r="R41" s="231"/>
      <c r="S41" s="233"/>
    </row>
    <row r="42" spans="1:19" s="107" customFormat="1" ht="21" hidden="1" customHeight="1" x14ac:dyDescent="0.2">
      <c r="A42" s="282">
        <v>5</v>
      </c>
      <c r="B42" s="283" t="s">
        <v>114</v>
      </c>
      <c r="C42" s="228">
        <f t="shared" si="1"/>
        <v>0</v>
      </c>
      <c r="D42" s="263">
        <f t="shared" si="7"/>
        <v>0</v>
      </c>
      <c r="E42" s="230">
        <v>0</v>
      </c>
      <c r="F42" s="231">
        <v>0</v>
      </c>
      <c r="G42" s="232">
        <v>0</v>
      </c>
      <c r="H42" s="157">
        <f t="shared" si="9"/>
        <v>0</v>
      </c>
      <c r="I42" s="230">
        <v>0</v>
      </c>
      <c r="J42" s="231">
        <v>0</v>
      </c>
      <c r="K42" s="232">
        <v>0</v>
      </c>
      <c r="L42" s="157">
        <f t="shared" si="5"/>
        <v>0</v>
      </c>
      <c r="M42" s="230">
        <v>0</v>
      </c>
      <c r="N42" s="231">
        <v>0</v>
      </c>
      <c r="O42" s="232">
        <v>0</v>
      </c>
      <c r="P42" s="157">
        <f t="shared" si="10"/>
        <v>0</v>
      </c>
      <c r="Q42" s="230">
        <v>0</v>
      </c>
      <c r="R42" s="231">
        <v>0</v>
      </c>
      <c r="S42" s="233">
        <v>0</v>
      </c>
    </row>
    <row r="43" spans="1:19" s="111" customFormat="1" hidden="1" x14ac:dyDescent="0.2">
      <c r="A43" s="282">
        <v>9</v>
      </c>
      <c r="B43" s="284" t="s">
        <v>102</v>
      </c>
      <c r="C43" s="228">
        <f t="shared" si="1"/>
        <v>0</v>
      </c>
      <c r="D43" s="263">
        <f t="shared" si="7"/>
        <v>0</v>
      </c>
      <c r="E43" s="230">
        <v>0</v>
      </c>
      <c r="F43" s="231">
        <v>0</v>
      </c>
      <c r="G43" s="232">
        <v>0</v>
      </c>
      <c r="H43" s="157">
        <f t="shared" si="9"/>
        <v>0</v>
      </c>
      <c r="I43" s="230">
        <v>0</v>
      </c>
      <c r="J43" s="231">
        <v>0</v>
      </c>
      <c r="K43" s="232">
        <v>0</v>
      </c>
      <c r="L43" s="157">
        <f t="shared" si="5"/>
        <v>0</v>
      </c>
      <c r="M43" s="230">
        <v>0</v>
      </c>
      <c r="N43" s="231">
        <v>0</v>
      </c>
      <c r="O43" s="232">
        <v>0</v>
      </c>
      <c r="P43" s="157">
        <f t="shared" si="10"/>
        <v>0</v>
      </c>
      <c r="Q43" s="230">
        <v>0</v>
      </c>
      <c r="R43" s="231">
        <v>0</v>
      </c>
      <c r="S43" s="233">
        <v>0</v>
      </c>
    </row>
    <row r="44" spans="1:19" s="290" customFormat="1" ht="39.6" hidden="1" customHeight="1" x14ac:dyDescent="0.2">
      <c r="A44" s="282">
        <v>6</v>
      </c>
      <c r="B44" s="284" t="s">
        <v>159</v>
      </c>
      <c r="C44" s="285">
        <f>D44+H44+L44+P44</f>
        <v>0</v>
      </c>
      <c r="D44" s="263">
        <f t="shared" si="7"/>
        <v>0</v>
      </c>
      <c r="E44" s="286">
        <v>0</v>
      </c>
      <c r="F44" s="287">
        <v>0</v>
      </c>
      <c r="G44" s="288">
        <v>0</v>
      </c>
      <c r="H44" s="157">
        <f t="shared" si="9"/>
        <v>0</v>
      </c>
      <c r="I44" s="286">
        <v>0</v>
      </c>
      <c r="J44" s="287">
        <v>0</v>
      </c>
      <c r="K44" s="288">
        <v>0</v>
      </c>
      <c r="L44" s="157">
        <f t="shared" si="5"/>
        <v>0</v>
      </c>
      <c r="M44" s="286">
        <v>0</v>
      </c>
      <c r="N44" s="287">
        <v>0</v>
      </c>
      <c r="O44" s="288">
        <v>0</v>
      </c>
      <c r="P44" s="157">
        <f t="shared" si="10"/>
        <v>0</v>
      </c>
      <c r="Q44" s="286">
        <v>0</v>
      </c>
      <c r="R44" s="287">
        <v>0</v>
      </c>
      <c r="S44" s="289">
        <v>0</v>
      </c>
    </row>
    <row r="45" spans="1:19" s="290" customFormat="1" ht="18.600000000000001" hidden="1" customHeight="1" x14ac:dyDescent="0.2">
      <c r="A45" s="282">
        <v>11</v>
      </c>
      <c r="B45" s="284"/>
      <c r="C45" s="285"/>
      <c r="D45" s="263"/>
      <c r="E45" s="286"/>
      <c r="F45" s="287"/>
      <c r="G45" s="288"/>
      <c r="H45" s="157"/>
      <c r="I45" s="286"/>
      <c r="J45" s="287"/>
      <c r="K45" s="288"/>
      <c r="L45" s="157"/>
      <c r="M45" s="286"/>
      <c r="N45" s="287"/>
      <c r="O45" s="288"/>
      <c r="P45" s="157"/>
      <c r="Q45" s="286"/>
      <c r="R45" s="287"/>
      <c r="S45" s="289"/>
    </row>
    <row r="46" spans="1:19" ht="14.45" customHeight="1" x14ac:dyDescent="0.2">
      <c r="A46" s="282">
        <v>1</v>
      </c>
      <c r="B46" s="284" t="s">
        <v>160</v>
      </c>
      <c r="C46" s="285">
        <f t="shared" ref="C46:C55" si="11">D46+H46+L46+P46</f>
        <v>34500</v>
      </c>
      <c r="D46" s="263">
        <f>E46+F46+G46</f>
        <v>26500</v>
      </c>
      <c r="E46" s="230">
        <v>2625</v>
      </c>
      <c r="F46" s="231">
        <v>14875</v>
      </c>
      <c r="G46" s="232">
        <f>7650+1350</f>
        <v>9000</v>
      </c>
      <c r="H46" s="157">
        <f t="shared" si="9"/>
        <v>0</v>
      </c>
      <c r="I46" s="230">
        <v>0</v>
      </c>
      <c r="J46" s="231">
        <v>0</v>
      </c>
      <c r="K46" s="232">
        <v>0</v>
      </c>
      <c r="L46" s="157">
        <f t="shared" si="5"/>
        <v>0</v>
      </c>
      <c r="M46" s="230">
        <v>0</v>
      </c>
      <c r="N46" s="231">
        <v>0</v>
      </c>
      <c r="O46" s="232">
        <v>0</v>
      </c>
      <c r="P46" s="157">
        <f t="shared" si="10"/>
        <v>8000</v>
      </c>
      <c r="Q46" s="230">
        <v>8000</v>
      </c>
      <c r="R46" s="231">
        <v>0</v>
      </c>
      <c r="S46" s="233">
        <v>0</v>
      </c>
    </row>
    <row r="47" spans="1:19" ht="18" hidden="1" customHeight="1" x14ac:dyDescent="0.2">
      <c r="A47" s="282">
        <v>2</v>
      </c>
      <c r="B47" s="284" t="s">
        <v>153</v>
      </c>
      <c r="C47" s="285">
        <f t="shared" si="11"/>
        <v>0</v>
      </c>
      <c r="D47" s="263">
        <f t="shared" si="7"/>
        <v>0</v>
      </c>
      <c r="E47" s="230"/>
      <c r="F47" s="231"/>
      <c r="G47" s="232"/>
      <c r="H47" s="157">
        <f t="shared" si="9"/>
        <v>0</v>
      </c>
      <c r="I47" s="230"/>
      <c r="J47" s="231"/>
      <c r="K47" s="232"/>
      <c r="L47" s="157">
        <f t="shared" si="5"/>
        <v>0</v>
      </c>
      <c r="M47" s="230"/>
      <c r="N47" s="231"/>
      <c r="O47" s="232"/>
      <c r="P47" s="157">
        <f t="shared" si="10"/>
        <v>0</v>
      </c>
      <c r="Q47" s="230">
        <v>0</v>
      </c>
      <c r="R47" s="231">
        <v>0</v>
      </c>
      <c r="S47" s="233">
        <v>0</v>
      </c>
    </row>
    <row r="48" spans="1:19" ht="15" customHeight="1" x14ac:dyDescent="0.2">
      <c r="A48" s="282">
        <v>2</v>
      </c>
      <c r="B48" s="284" t="s">
        <v>118</v>
      </c>
      <c r="C48" s="285">
        <f>D48+H48+L48+P48</f>
        <v>4732</v>
      </c>
      <c r="D48" s="263">
        <f>E48+F48+G48</f>
        <v>0</v>
      </c>
      <c r="E48" s="230">
        <v>0</v>
      </c>
      <c r="F48" s="231">
        <v>0</v>
      </c>
      <c r="G48" s="232">
        <v>0</v>
      </c>
      <c r="H48" s="157">
        <f t="shared" si="9"/>
        <v>4732</v>
      </c>
      <c r="I48" s="230">
        <v>0</v>
      </c>
      <c r="J48" s="231">
        <v>0</v>
      </c>
      <c r="K48" s="232">
        <v>4732</v>
      </c>
      <c r="L48" s="157">
        <f t="shared" si="5"/>
        <v>0</v>
      </c>
      <c r="M48" s="230">
        <v>0</v>
      </c>
      <c r="N48" s="231">
        <v>0</v>
      </c>
      <c r="O48" s="232">
        <v>0</v>
      </c>
      <c r="P48" s="157">
        <f t="shared" si="10"/>
        <v>0</v>
      </c>
      <c r="Q48" s="230">
        <v>0</v>
      </c>
      <c r="R48" s="231">
        <v>0</v>
      </c>
      <c r="S48" s="233">
        <v>0</v>
      </c>
    </row>
    <row r="49" spans="1:19" ht="15.6" customHeight="1" x14ac:dyDescent="0.2">
      <c r="A49" s="282">
        <v>3</v>
      </c>
      <c r="B49" s="291" t="s">
        <v>161</v>
      </c>
      <c r="C49" s="285">
        <f t="shared" si="11"/>
        <v>1980</v>
      </c>
      <c r="D49" s="263">
        <f>E49+F49+G49</f>
        <v>0</v>
      </c>
      <c r="E49" s="230">
        <v>0</v>
      </c>
      <c r="F49" s="231">
        <v>0</v>
      </c>
      <c r="G49" s="232">
        <v>0</v>
      </c>
      <c r="H49" s="157">
        <f t="shared" si="9"/>
        <v>1980</v>
      </c>
      <c r="I49" s="230">
        <v>0</v>
      </c>
      <c r="J49" s="231">
        <v>0</v>
      </c>
      <c r="K49" s="232">
        <v>1980</v>
      </c>
      <c r="L49" s="157">
        <f t="shared" si="5"/>
        <v>0</v>
      </c>
      <c r="M49" s="230">
        <v>0</v>
      </c>
      <c r="N49" s="231">
        <v>0</v>
      </c>
      <c r="O49" s="232">
        <v>0</v>
      </c>
      <c r="P49" s="157">
        <f t="shared" si="10"/>
        <v>0</v>
      </c>
      <c r="Q49" s="230">
        <v>0</v>
      </c>
      <c r="R49" s="231">
        <v>0</v>
      </c>
      <c r="S49" s="233">
        <v>0</v>
      </c>
    </row>
    <row r="50" spans="1:19" hidden="1" x14ac:dyDescent="0.2">
      <c r="A50" s="282">
        <v>5</v>
      </c>
      <c r="B50" s="291"/>
      <c r="C50" s="285">
        <f t="shared" si="11"/>
        <v>0</v>
      </c>
      <c r="D50" s="263">
        <f t="shared" si="7"/>
        <v>0</v>
      </c>
      <c r="E50" s="230">
        <v>0</v>
      </c>
      <c r="F50" s="231">
        <v>0</v>
      </c>
      <c r="G50" s="232">
        <v>0</v>
      </c>
      <c r="H50" s="157">
        <f t="shared" si="9"/>
        <v>0</v>
      </c>
      <c r="I50" s="230"/>
      <c r="J50" s="231"/>
      <c r="K50" s="232"/>
      <c r="L50" s="157">
        <f t="shared" si="5"/>
        <v>0</v>
      </c>
      <c r="M50" s="230">
        <v>0</v>
      </c>
      <c r="N50" s="231">
        <v>0</v>
      </c>
      <c r="O50" s="232">
        <v>0</v>
      </c>
      <c r="P50" s="157">
        <f t="shared" si="10"/>
        <v>0</v>
      </c>
      <c r="Q50" s="230">
        <v>0</v>
      </c>
      <c r="R50" s="231">
        <v>0</v>
      </c>
      <c r="S50" s="233">
        <v>0</v>
      </c>
    </row>
    <row r="51" spans="1:19" hidden="1" x14ac:dyDescent="0.2">
      <c r="A51" s="282">
        <v>3</v>
      </c>
      <c r="B51" s="292"/>
      <c r="C51" s="285">
        <f t="shared" si="11"/>
        <v>0</v>
      </c>
      <c r="D51" s="263">
        <f t="shared" si="7"/>
        <v>0</v>
      </c>
      <c r="E51" s="230">
        <v>0</v>
      </c>
      <c r="F51" s="231">
        <v>0</v>
      </c>
      <c r="G51" s="232">
        <v>0</v>
      </c>
      <c r="H51" s="157">
        <f t="shared" si="9"/>
        <v>0</v>
      </c>
      <c r="I51" s="293"/>
      <c r="J51" s="231"/>
      <c r="K51" s="232"/>
      <c r="L51" s="157">
        <f t="shared" si="5"/>
        <v>0</v>
      </c>
      <c r="M51" s="230">
        <v>0</v>
      </c>
      <c r="N51" s="231">
        <v>0</v>
      </c>
      <c r="O51" s="232">
        <v>0</v>
      </c>
      <c r="P51" s="157">
        <f t="shared" si="10"/>
        <v>0</v>
      </c>
      <c r="Q51" s="230">
        <v>0</v>
      </c>
      <c r="R51" s="231">
        <v>0</v>
      </c>
      <c r="S51" s="233">
        <v>0</v>
      </c>
    </row>
    <row r="52" spans="1:19" hidden="1" x14ac:dyDescent="0.2">
      <c r="A52" s="282">
        <v>11</v>
      </c>
      <c r="B52" s="291"/>
      <c r="C52" s="285">
        <f t="shared" si="11"/>
        <v>0</v>
      </c>
      <c r="D52" s="263">
        <f t="shared" si="7"/>
        <v>0</v>
      </c>
      <c r="E52" s="230">
        <v>0</v>
      </c>
      <c r="F52" s="231">
        <v>0</v>
      </c>
      <c r="G52" s="232">
        <v>0</v>
      </c>
      <c r="H52" s="157">
        <f t="shared" si="9"/>
        <v>0</v>
      </c>
      <c r="I52" s="230"/>
      <c r="J52" s="231"/>
      <c r="K52" s="232"/>
      <c r="L52" s="157">
        <f t="shared" si="5"/>
        <v>0</v>
      </c>
      <c r="M52" s="230">
        <v>0</v>
      </c>
      <c r="N52" s="231">
        <v>0</v>
      </c>
      <c r="O52" s="232">
        <v>0</v>
      </c>
      <c r="P52" s="157">
        <f t="shared" si="10"/>
        <v>0</v>
      </c>
      <c r="Q52" s="230">
        <v>0</v>
      </c>
      <c r="R52" s="231">
        <v>0</v>
      </c>
      <c r="S52" s="233">
        <v>0</v>
      </c>
    </row>
    <row r="53" spans="1:19" hidden="1" x14ac:dyDescent="0.2">
      <c r="A53" s="282">
        <v>3</v>
      </c>
      <c r="B53" s="294"/>
      <c r="C53" s="285">
        <f t="shared" si="11"/>
        <v>0</v>
      </c>
      <c r="D53" s="263">
        <f t="shared" si="7"/>
        <v>0</v>
      </c>
      <c r="E53" s="230">
        <v>0</v>
      </c>
      <c r="F53" s="231">
        <v>0</v>
      </c>
      <c r="G53" s="232">
        <v>0</v>
      </c>
      <c r="H53" s="157">
        <f t="shared" si="9"/>
        <v>0</v>
      </c>
      <c r="I53" s="293"/>
      <c r="J53" s="295"/>
      <c r="K53" s="296"/>
      <c r="L53" s="157">
        <f t="shared" si="5"/>
        <v>0</v>
      </c>
      <c r="M53" s="230">
        <v>0</v>
      </c>
      <c r="N53" s="231">
        <v>0</v>
      </c>
      <c r="O53" s="232">
        <v>0</v>
      </c>
      <c r="P53" s="157">
        <f t="shared" si="10"/>
        <v>0</v>
      </c>
      <c r="Q53" s="293">
        <v>0</v>
      </c>
      <c r="R53" s="295">
        <v>0</v>
      </c>
      <c r="S53" s="297">
        <v>0</v>
      </c>
    </row>
    <row r="54" spans="1:19" hidden="1" x14ac:dyDescent="0.2">
      <c r="A54" s="282">
        <v>3</v>
      </c>
      <c r="B54" s="292"/>
      <c r="C54" s="285">
        <f t="shared" si="11"/>
        <v>0</v>
      </c>
      <c r="D54" s="263">
        <f t="shared" si="7"/>
        <v>0</v>
      </c>
      <c r="E54" s="230">
        <v>0</v>
      </c>
      <c r="F54" s="231">
        <v>0</v>
      </c>
      <c r="G54" s="232">
        <v>0</v>
      </c>
      <c r="H54" s="157">
        <f t="shared" si="9"/>
        <v>0</v>
      </c>
      <c r="I54" s="158"/>
      <c r="J54" s="159"/>
      <c r="K54" s="160"/>
      <c r="L54" s="157">
        <f t="shared" si="5"/>
        <v>0</v>
      </c>
      <c r="M54" s="230">
        <v>0</v>
      </c>
      <c r="N54" s="231">
        <v>0</v>
      </c>
      <c r="O54" s="232">
        <v>0</v>
      </c>
      <c r="P54" s="157">
        <f t="shared" si="10"/>
        <v>0</v>
      </c>
      <c r="Q54" s="293">
        <v>0</v>
      </c>
      <c r="R54" s="295">
        <v>0</v>
      </c>
      <c r="S54" s="297">
        <v>0</v>
      </c>
    </row>
    <row r="55" spans="1:19" hidden="1" x14ac:dyDescent="0.2">
      <c r="A55" s="282">
        <v>4</v>
      </c>
      <c r="B55" s="298"/>
      <c r="C55" s="299">
        <f t="shared" si="11"/>
        <v>0</v>
      </c>
      <c r="D55" s="300">
        <f t="shared" si="7"/>
        <v>0</v>
      </c>
      <c r="E55" s="230">
        <v>0</v>
      </c>
      <c r="F55" s="231">
        <v>0</v>
      </c>
      <c r="G55" s="232">
        <v>0</v>
      </c>
      <c r="H55" s="236">
        <f>I55+J55+K55</f>
        <v>0</v>
      </c>
      <c r="I55" s="301"/>
      <c r="J55" s="302"/>
      <c r="K55" s="303"/>
      <c r="L55" s="171">
        <f t="shared" si="5"/>
        <v>0</v>
      </c>
      <c r="M55" s="230">
        <v>0</v>
      </c>
      <c r="N55" s="231">
        <v>0</v>
      </c>
      <c r="O55" s="232">
        <v>0</v>
      </c>
      <c r="P55" s="236">
        <f>Q55+R55+S55</f>
        <v>0</v>
      </c>
      <c r="Q55" s="301">
        <v>0</v>
      </c>
      <c r="R55" s="302">
        <v>0</v>
      </c>
      <c r="S55" s="304">
        <v>0</v>
      </c>
    </row>
    <row r="56" spans="1:19" hidden="1" x14ac:dyDescent="0.2">
      <c r="A56" s="282">
        <v>4</v>
      </c>
      <c r="B56" s="305"/>
      <c r="C56" s="285">
        <f>D56+H56+L56+P56</f>
        <v>0</v>
      </c>
      <c r="D56" s="263">
        <f>E56+F56+G56</f>
        <v>0</v>
      </c>
      <c r="E56" s="230">
        <v>0</v>
      </c>
      <c r="F56" s="231">
        <v>0</v>
      </c>
      <c r="G56" s="232">
        <v>0</v>
      </c>
      <c r="H56" s="228">
        <f>I56+J56+K56</f>
        <v>0</v>
      </c>
      <c r="I56" s="293"/>
      <c r="J56" s="295"/>
      <c r="K56" s="296"/>
      <c r="L56" s="157">
        <f t="shared" si="5"/>
        <v>0</v>
      </c>
      <c r="M56" s="230">
        <v>0</v>
      </c>
      <c r="N56" s="231">
        <v>0</v>
      </c>
      <c r="O56" s="232">
        <v>0</v>
      </c>
      <c r="P56" s="228">
        <f>Q56+R56+S56</f>
        <v>0</v>
      </c>
      <c r="Q56" s="293">
        <v>0</v>
      </c>
      <c r="R56" s="295">
        <v>0</v>
      </c>
      <c r="S56" s="297">
        <v>0</v>
      </c>
    </row>
    <row r="57" spans="1:19" x14ac:dyDescent="0.2">
      <c r="A57" s="306">
        <v>4</v>
      </c>
      <c r="B57" s="307" t="s">
        <v>162</v>
      </c>
      <c r="C57" s="299">
        <f>D57+H57+L57+P57</f>
        <v>720</v>
      </c>
      <c r="D57" s="300">
        <f>E57+F57+G57</f>
        <v>0</v>
      </c>
      <c r="E57" s="230">
        <v>0</v>
      </c>
      <c r="F57" s="231">
        <v>0</v>
      </c>
      <c r="G57" s="232">
        <v>0</v>
      </c>
      <c r="H57" s="236">
        <f>I57+J57+K57</f>
        <v>0</v>
      </c>
      <c r="I57" s="230">
        <v>0</v>
      </c>
      <c r="J57" s="231">
        <v>0</v>
      </c>
      <c r="K57" s="232">
        <v>0</v>
      </c>
      <c r="L57" s="171">
        <f t="shared" si="5"/>
        <v>0</v>
      </c>
      <c r="M57" s="230">
        <v>0</v>
      </c>
      <c r="N57" s="231">
        <v>0</v>
      </c>
      <c r="O57" s="232">
        <v>0</v>
      </c>
      <c r="P57" s="236">
        <f>Q57+R57+S57</f>
        <v>720</v>
      </c>
      <c r="Q57" s="301">
        <v>720</v>
      </c>
      <c r="R57" s="302">
        <v>0</v>
      </c>
      <c r="S57" s="304">
        <v>0</v>
      </c>
    </row>
    <row r="58" spans="1:19" x14ac:dyDescent="0.2">
      <c r="A58" s="306">
        <v>5</v>
      </c>
      <c r="B58" s="307" t="s">
        <v>155</v>
      </c>
      <c r="C58" s="299">
        <f t="shared" ref="C58:C67" si="12">D58+H58+L58+P58</f>
        <v>4010</v>
      </c>
      <c r="D58" s="300">
        <f t="shared" ref="D58:D67" si="13">E58+F58+G58</f>
        <v>1155</v>
      </c>
      <c r="E58" s="230">
        <v>1155</v>
      </c>
      <c r="F58" s="231">
        <v>0</v>
      </c>
      <c r="G58" s="232">
        <v>0</v>
      </c>
      <c r="H58" s="236">
        <f t="shared" ref="H58:H67" si="14">I58+J58+K58</f>
        <v>0</v>
      </c>
      <c r="I58" s="230">
        <v>0</v>
      </c>
      <c r="J58" s="231">
        <v>0</v>
      </c>
      <c r="K58" s="232">
        <v>0</v>
      </c>
      <c r="L58" s="171">
        <f t="shared" si="5"/>
        <v>2855</v>
      </c>
      <c r="M58" s="301">
        <v>0</v>
      </c>
      <c r="N58" s="302">
        <v>2855</v>
      </c>
      <c r="O58" s="303">
        <v>0</v>
      </c>
      <c r="P58" s="236">
        <f t="shared" ref="P58:P67" si="15">Q58+R58+S58</f>
        <v>0</v>
      </c>
      <c r="Q58" s="301">
        <v>0</v>
      </c>
      <c r="R58" s="301">
        <v>0</v>
      </c>
      <c r="S58" s="304">
        <v>0</v>
      </c>
    </row>
    <row r="59" spans="1:19" ht="15.6" hidden="1" customHeight="1" x14ac:dyDescent="0.2">
      <c r="A59" s="306">
        <v>7</v>
      </c>
      <c r="B59" s="308" t="s">
        <v>119</v>
      </c>
      <c r="C59" s="299">
        <f t="shared" si="12"/>
        <v>0</v>
      </c>
      <c r="D59" s="300">
        <f t="shared" si="13"/>
        <v>0</v>
      </c>
      <c r="E59" s="230">
        <v>0</v>
      </c>
      <c r="F59" s="231">
        <v>0</v>
      </c>
      <c r="G59" s="232">
        <v>0</v>
      </c>
      <c r="H59" s="236">
        <f t="shared" si="14"/>
        <v>0</v>
      </c>
      <c r="I59" s="230">
        <v>0</v>
      </c>
      <c r="J59" s="231">
        <v>0</v>
      </c>
      <c r="K59" s="232">
        <v>0</v>
      </c>
      <c r="L59" s="171">
        <f t="shared" si="5"/>
        <v>0</v>
      </c>
      <c r="M59" s="238"/>
      <c r="N59" s="239"/>
      <c r="O59" s="240"/>
      <c r="P59" s="236">
        <f t="shared" si="15"/>
        <v>0</v>
      </c>
      <c r="Q59" s="238">
        <v>0</v>
      </c>
      <c r="R59" s="239">
        <v>0</v>
      </c>
      <c r="S59" s="241">
        <v>0</v>
      </c>
    </row>
    <row r="60" spans="1:19" ht="15.6" customHeight="1" x14ac:dyDescent="0.2">
      <c r="A60" s="282">
        <v>6</v>
      </c>
      <c r="B60" s="309" t="s">
        <v>163</v>
      </c>
      <c r="C60" s="299">
        <f t="shared" si="12"/>
        <v>12000</v>
      </c>
      <c r="D60" s="300">
        <f t="shared" si="13"/>
        <v>0</v>
      </c>
      <c r="E60" s="230">
        <v>0</v>
      </c>
      <c r="F60" s="231">
        <v>0</v>
      </c>
      <c r="G60" s="232">
        <v>0</v>
      </c>
      <c r="H60" s="236">
        <f t="shared" si="14"/>
        <v>0</v>
      </c>
      <c r="I60" s="230">
        <v>0</v>
      </c>
      <c r="J60" s="231">
        <v>0</v>
      </c>
      <c r="K60" s="232">
        <v>0</v>
      </c>
      <c r="L60" s="171">
        <f t="shared" si="5"/>
        <v>0</v>
      </c>
      <c r="M60" s="230">
        <v>0</v>
      </c>
      <c r="N60" s="231">
        <v>0</v>
      </c>
      <c r="O60" s="232">
        <v>0</v>
      </c>
      <c r="P60" s="236">
        <f t="shared" si="15"/>
        <v>12000</v>
      </c>
      <c r="Q60" s="231">
        <v>12000</v>
      </c>
      <c r="R60" s="302">
        <v>0</v>
      </c>
      <c r="S60" s="304">
        <v>0</v>
      </c>
    </row>
    <row r="61" spans="1:19" ht="15.6" customHeight="1" x14ac:dyDescent="0.2">
      <c r="A61" s="282">
        <v>7</v>
      </c>
      <c r="B61" s="309" t="s">
        <v>164</v>
      </c>
      <c r="C61" s="299">
        <f t="shared" si="12"/>
        <v>3500</v>
      </c>
      <c r="D61" s="300">
        <f t="shared" si="13"/>
        <v>0</v>
      </c>
      <c r="E61" s="230">
        <v>0</v>
      </c>
      <c r="F61" s="231">
        <v>0</v>
      </c>
      <c r="G61" s="232">
        <v>0</v>
      </c>
      <c r="H61" s="236">
        <f t="shared" si="14"/>
        <v>0</v>
      </c>
      <c r="I61" s="230">
        <v>0</v>
      </c>
      <c r="J61" s="231">
        <v>0</v>
      </c>
      <c r="K61" s="232">
        <v>0</v>
      </c>
      <c r="L61" s="171">
        <f t="shared" si="5"/>
        <v>0</v>
      </c>
      <c r="M61" s="230">
        <v>0</v>
      </c>
      <c r="N61" s="231">
        <v>0</v>
      </c>
      <c r="O61" s="232">
        <v>0</v>
      </c>
      <c r="P61" s="236">
        <f t="shared" si="15"/>
        <v>3500</v>
      </c>
      <c r="Q61" s="231">
        <v>3500</v>
      </c>
      <c r="R61" s="302">
        <v>0</v>
      </c>
      <c r="S61" s="304">
        <v>0</v>
      </c>
    </row>
    <row r="62" spans="1:19" ht="15.6" customHeight="1" x14ac:dyDescent="0.2">
      <c r="A62" s="282">
        <v>8</v>
      </c>
      <c r="B62" s="309" t="s">
        <v>165</v>
      </c>
      <c r="C62" s="299">
        <f t="shared" si="12"/>
        <v>13532</v>
      </c>
      <c r="D62" s="300">
        <f t="shared" si="13"/>
        <v>32</v>
      </c>
      <c r="E62" s="231">
        <v>32</v>
      </c>
      <c r="F62" s="231">
        <v>0</v>
      </c>
      <c r="G62" s="231">
        <v>0</v>
      </c>
      <c r="H62" s="236">
        <f t="shared" si="14"/>
        <v>0</v>
      </c>
      <c r="I62" s="230">
        <v>0</v>
      </c>
      <c r="J62" s="231">
        <v>0</v>
      </c>
      <c r="K62" s="232">
        <v>0</v>
      </c>
      <c r="L62" s="171">
        <f t="shared" si="5"/>
        <v>0</v>
      </c>
      <c r="M62" s="230">
        <v>0</v>
      </c>
      <c r="N62" s="231">
        <v>0</v>
      </c>
      <c r="O62" s="232">
        <v>0</v>
      </c>
      <c r="P62" s="236">
        <f t="shared" si="15"/>
        <v>13500</v>
      </c>
      <c r="Q62" s="302">
        <v>13500</v>
      </c>
      <c r="R62" s="302">
        <v>0</v>
      </c>
      <c r="S62" s="304">
        <v>0</v>
      </c>
    </row>
    <row r="63" spans="1:19" ht="15.6" customHeight="1" x14ac:dyDescent="0.2">
      <c r="A63" s="282">
        <v>9</v>
      </c>
      <c r="B63" s="309" t="s">
        <v>166</v>
      </c>
      <c r="C63" s="299">
        <f t="shared" si="12"/>
        <v>230000</v>
      </c>
      <c r="D63" s="300">
        <f t="shared" si="13"/>
        <v>0</v>
      </c>
      <c r="E63" s="230">
        <v>0</v>
      </c>
      <c r="F63" s="231">
        <v>0</v>
      </c>
      <c r="G63" s="232">
        <v>0</v>
      </c>
      <c r="H63" s="236">
        <f t="shared" si="14"/>
        <v>0</v>
      </c>
      <c r="I63" s="230">
        <v>0</v>
      </c>
      <c r="J63" s="231">
        <v>0</v>
      </c>
      <c r="K63" s="232">
        <v>0</v>
      </c>
      <c r="L63" s="171">
        <f t="shared" si="5"/>
        <v>0</v>
      </c>
      <c r="M63" s="230">
        <v>0</v>
      </c>
      <c r="N63" s="231">
        <v>0</v>
      </c>
      <c r="O63" s="232">
        <v>0</v>
      </c>
      <c r="P63" s="236">
        <f t="shared" si="15"/>
        <v>230000</v>
      </c>
      <c r="Q63" s="302">
        <v>230000</v>
      </c>
      <c r="R63" s="302">
        <v>0</v>
      </c>
      <c r="S63" s="304">
        <v>0</v>
      </c>
    </row>
    <row r="64" spans="1:19" ht="15.6" customHeight="1" x14ac:dyDescent="0.2">
      <c r="A64" s="282">
        <v>10</v>
      </c>
      <c r="B64" s="309" t="s">
        <v>167</v>
      </c>
      <c r="C64" s="299">
        <f t="shared" si="12"/>
        <v>1500</v>
      </c>
      <c r="D64" s="300">
        <f t="shared" si="13"/>
        <v>0</v>
      </c>
      <c r="E64" s="230">
        <v>0</v>
      </c>
      <c r="F64" s="231">
        <v>0</v>
      </c>
      <c r="G64" s="232">
        <v>0</v>
      </c>
      <c r="H64" s="236">
        <f t="shared" si="14"/>
        <v>0</v>
      </c>
      <c r="I64" s="230">
        <v>0</v>
      </c>
      <c r="J64" s="231">
        <v>0</v>
      </c>
      <c r="K64" s="232">
        <v>0</v>
      </c>
      <c r="L64" s="171">
        <f t="shared" si="5"/>
        <v>0</v>
      </c>
      <c r="M64" s="230">
        <v>0</v>
      </c>
      <c r="N64" s="231">
        <v>0</v>
      </c>
      <c r="O64" s="232">
        <v>0</v>
      </c>
      <c r="P64" s="236">
        <f t="shared" si="15"/>
        <v>1500</v>
      </c>
      <c r="Q64" s="302">
        <v>0</v>
      </c>
      <c r="R64" s="231">
        <v>1500</v>
      </c>
      <c r="S64" s="304">
        <v>0</v>
      </c>
    </row>
    <row r="65" spans="1:19" ht="15.6" customHeight="1" x14ac:dyDescent="0.2">
      <c r="A65" s="282">
        <v>11</v>
      </c>
      <c r="B65" s="309" t="s">
        <v>168</v>
      </c>
      <c r="C65" s="299">
        <f t="shared" si="12"/>
        <v>1200</v>
      </c>
      <c r="D65" s="300">
        <f t="shared" si="13"/>
        <v>0</v>
      </c>
      <c r="E65" s="230">
        <v>0</v>
      </c>
      <c r="F65" s="231">
        <v>0</v>
      </c>
      <c r="G65" s="232">
        <v>0</v>
      </c>
      <c r="H65" s="236">
        <f t="shared" si="14"/>
        <v>1200</v>
      </c>
      <c r="I65" s="301"/>
      <c r="J65" s="302"/>
      <c r="K65" s="303">
        <f>1200</f>
        <v>1200</v>
      </c>
      <c r="L65" s="171">
        <f t="shared" si="5"/>
        <v>0</v>
      </c>
      <c r="M65" s="230">
        <v>0</v>
      </c>
      <c r="N65" s="231">
        <v>0</v>
      </c>
      <c r="O65" s="232">
        <v>0</v>
      </c>
      <c r="P65" s="236">
        <f t="shared" si="15"/>
        <v>0</v>
      </c>
      <c r="Q65" s="302">
        <v>0</v>
      </c>
      <c r="R65" s="302">
        <v>0</v>
      </c>
      <c r="S65" s="304">
        <v>0</v>
      </c>
    </row>
    <row r="66" spans="1:19" ht="15.6" customHeight="1" x14ac:dyDescent="0.2">
      <c r="A66" s="282">
        <v>12</v>
      </c>
      <c r="B66" s="309" t="s">
        <v>169</v>
      </c>
      <c r="C66" s="299">
        <f t="shared" si="12"/>
        <v>1654</v>
      </c>
      <c r="D66" s="300">
        <f t="shared" si="13"/>
        <v>0</v>
      </c>
      <c r="E66" s="230">
        <v>0</v>
      </c>
      <c r="F66" s="231">
        <v>0</v>
      </c>
      <c r="G66" s="232">
        <v>0</v>
      </c>
      <c r="H66" s="236">
        <f t="shared" si="14"/>
        <v>0</v>
      </c>
      <c r="I66" s="230">
        <v>0</v>
      </c>
      <c r="J66" s="231">
        <v>0</v>
      </c>
      <c r="K66" s="232">
        <v>0</v>
      </c>
      <c r="L66" s="171">
        <f t="shared" si="5"/>
        <v>1654</v>
      </c>
      <c r="M66" s="301">
        <v>0</v>
      </c>
      <c r="N66" s="302">
        <v>0</v>
      </c>
      <c r="O66" s="303">
        <f>1406+248</f>
        <v>1654</v>
      </c>
      <c r="P66" s="236">
        <f t="shared" si="15"/>
        <v>0</v>
      </c>
      <c r="Q66" s="302">
        <v>0</v>
      </c>
      <c r="R66" s="302">
        <v>0</v>
      </c>
      <c r="S66" s="304">
        <v>0</v>
      </c>
    </row>
    <row r="67" spans="1:19" ht="15.6" customHeight="1" thickBot="1" x14ac:dyDescent="0.25">
      <c r="A67" s="310">
        <v>13</v>
      </c>
      <c r="B67" s="311" t="s">
        <v>156</v>
      </c>
      <c r="C67" s="185">
        <f t="shared" si="12"/>
        <v>4999</v>
      </c>
      <c r="D67" s="312">
        <f t="shared" si="13"/>
        <v>0</v>
      </c>
      <c r="E67" s="313">
        <v>0</v>
      </c>
      <c r="F67" s="314">
        <v>0</v>
      </c>
      <c r="G67" s="315">
        <v>0</v>
      </c>
      <c r="H67" s="316">
        <f t="shared" si="14"/>
        <v>0</v>
      </c>
      <c r="I67" s="313">
        <v>0</v>
      </c>
      <c r="J67" s="314">
        <v>0</v>
      </c>
      <c r="K67" s="315">
        <v>0</v>
      </c>
      <c r="L67" s="186">
        <f t="shared" si="5"/>
        <v>4999</v>
      </c>
      <c r="M67" s="317">
        <v>0</v>
      </c>
      <c r="N67" s="318">
        <v>4999</v>
      </c>
      <c r="O67" s="319">
        <v>0</v>
      </c>
      <c r="P67" s="316">
        <f t="shared" si="15"/>
        <v>0</v>
      </c>
      <c r="Q67" s="318">
        <v>0</v>
      </c>
      <c r="R67" s="318">
        <v>0</v>
      </c>
      <c r="S67" s="320">
        <v>0</v>
      </c>
    </row>
    <row r="68" spans="1:19" ht="15.6" customHeight="1" x14ac:dyDescent="0.2">
      <c r="A68" s="321"/>
      <c r="B68" s="322"/>
      <c r="C68" s="323"/>
      <c r="D68" s="324"/>
      <c r="E68" s="325"/>
      <c r="F68" s="325"/>
      <c r="G68" s="325"/>
      <c r="H68" s="326"/>
      <c r="I68" s="327"/>
      <c r="J68" s="327"/>
      <c r="K68" s="327"/>
      <c r="L68" s="324"/>
      <c r="M68" s="325"/>
      <c r="N68" s="325"/>
      <c r="O68" s="325"/>
      <c r="P68" s="326"/>
      <c r="Q68" s="325"/>
      <c r="R68" s="325"/>
      <c r="S68" s="325"/>
    </row>
  </sheetData>
  <sheetProtection algorithmName="SHA-512" hashValue="PcXKQyE5pb9NxOeoDfePBLThvZCyxLhMpQsJTbiAD8tKzuh5BXr0/WTx1wqwWMpQVn+TPu7APnH3omwYQNY8sQ==" saltValue="vA1uROhewo/kfCKrpAwlWA==" spinCount="100000" sheet="1" formatCells="0" formatColumns="0" formatRows="0" insertColumns="0" insertRows="0" insertHyperlinks="0" deleteColumns="0" deleteRows="0" sort="0" autoFilter="0" pivotTables="0"/>
  <mergeCells count="12">
    <mergeCell ref="P4:P5"/>
    <mergeCell ref="Q4:S4"/>
    <mergeCell ref="K2:P2"/>
    <mergeCell ref="A4:A5"/>
    <mergeCell ref="B4:B5"/>
    <mergeCell ref="C4:C5"/>
    <mergeCell ref="D4:D5"/>
    <mergeCell ref="E4:G4"/>
    <mergeCell ref="H4:H5"/>
    <mergeCell ref="I4:K4"/>
    <mergeCell ref="L4:L5"/>
    <mergeCell ref="M4:O4"/>
  </mergeCells>
  <pageMargins left="0.11811023622047245" right="0.11811023622047245" top="0" bottom="0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B3" sqref="B3:B4"/>
    </sheetView>
  </sheetViews>
  <sheetFormatPr defaultColWidth="8.85546875" defaultRowHeight="12.75" x14ac:dyDescent="0.2"/>
  <cols>
    <col min="1" max="1" width="8.7109375" style="118" customWidth="1"/>
    <col min="2" max="2" width="39.28515625" style="2" customWidth="1"/>
    <col min="3" max="3" width="9.7109375" style="3" customWidth="1"/>
    <col min="4" max="4" width="7.7109375" style="3" customWidth="1"/>
    <col min="5" max="5" width="6.85546875" style="63" customWidth="1"/>
    <col min="6" max="6" width="8.42578125" style="63" customWidth="1"/>
    <col min="7" max="7" width="10" style="63" customWidth="1"/>
    <col min="8" max="8" width="8.28515625" style="87" customWidth="1"/>
    <col min="9" max="9" width="8.140625" style="63" customWidth="1"/>
    <col min="10" max="10" width="6.7109375" style="63" customWidth="1"/>
    <col min="11" max="11" width="8" style="63" customWidth="1"/>
    <col min="12" max="12" width="8" style="87" customWidth="1"/>
    <col min="13" max="13" width="6.7109375" style="63" customWidth="1"/>
    <col min="14" max="14" width="6.28515625" style="63" customWidth="1"/>
    <col min="15" max="15" width="8.7109375" style="63" customWidth="1"/>
    <col min="16" max="16" width="8.140625" style="87" customWidth="1"/>
    <col min="17" max="17" width="8" style="63" customWidth="1"/>
    <col min="18" max="18" width="7.7109375" style="63" customWidth="1"/>
    <col min="19" max="19" width="8.140625" style="63" customWidth="1"/>
    <col min="20" max="16384" width="8.85546875" style="2"/>
  </cols>
  <sheetData>
    <row r="1" spans="1:19" x14ac:dyDescent="0.2">
      <c r="C1" s="63"/>
      <c r="E1" s="63" t="s">
        <v>0</v>
      </c>
    </row>
    <row r="2" spans="1:19" ht="15" customHeight="1" thickBot="1" x14ac:dyDescent="0.25">
      <c r="P2" s="87" t="s">
        <v>120</v>
      </c>
    </row>
    <row r="3" spans="1:19" ht="24" customHeight="1" thickBot="1" x14ac:dyDescent="0.25">
      <c r="A3" s="466"/>
      <c r="B3" s="468"/>
      <c r="C3" s="447" t="s">
        <v>2</v>
      </c>
      <c r="D3" s="447" t="s">
        <v>3</v>
      </c>
      <c r="E3" s="449" t="s">
        <v>4</v>
      </c>
      <c r="F3" s="456"/>
      <c r="G3" s="457"/>
      <c r="H3" s="447" t="s">
        <v>5</v>
      </c>
      <c r="I3" s="446" t="s">
        <v>4</v>
      </c>
      <c r="J3" s="446"/>
      <c r="K3" s="446"/>
      <c r="L3" s="447" t="s">
        <v>6</v>
      </c>
      <c r="M3" s="446" t="s">
        <v>4</v>
      </c>
      <c r="N3" s="446"/>
      <c r="O3" s="446"/>
      <c r="P3" s="447" t="s">
        <v>7</v>
      </c>
      <c r="Q3" s="446" t="s">
        <v>4</v>
      </c>
      <c r="R3" s="446"/>
      <c r="S3" s="449"/>
    </row>
    <row r="4" spans="1:19" ht="36" customHeight="1" thickBot="1" x14ac:dyDescent="0.25">
      <c r="A4" s="467"/>
      <c r="B4" s="469"/>
      <c r="C4" s="465"/>
      <c r="D4" s="465"/>
      <c r="E4" s="119" t="s">
        <v>8</v>
      </c>
      <c r="F4" s="4" t="s">
        <v>9</v>
      </c>
      <c r="G4" s="120" t="s">
        <v>10</v>
      </c>
      <c r="H4" s="465"/>
      <c r="I4" s="119" t="s">
        <v>11</v>
      </c>
      <c r="J4" s="4" t="s">
        <v>12</v>
      </c>
      <c r="K4" s="120" t="s">
        <v>13</v>
      </c>
      <c r="L4" s="465"/>
      <c r="M4" s="119" t="s">
        <v>14</v>
      </c>
      <c r="N4" s="4" t="s">
        <v>15</v>
      </c>
      <c r="O4" s="120" t="s">
        <v>16</v>
      </c>
      <c r="P4" s="465"/>
      <c r="Q4" s="119" t="s">
        <v>17</v>
      </c>
      <c r="R4" s="4" t="s">
        <v>18</v>
      </c>
      <c r="S4" s="4" t="s">
        <v>19</v>
      </c>
    </row>
    <row r="5" spans="1:19" ht="36" customHeight="1" thickBot="1" x14ac:dyDescent="0.25">
      <c r="A5" s="121" t="s">
        <v>20</v>
      </c>
      <c r="B5" s="122" t="s">
        <v>21</v>
      </c>
      <c r="C5" s="123">
        <f>D5+H5+L5+P5</f>
        <v>53425</v>
      </c>
      <c r="D5" s="123">
        <f>E5+F5+G5</f>
        <v>2761</v>
      </c>
      <c r="E5" s="124">
        <f>E6</f>
        <v>155</v>
      </c>
      <c r="F5" s="125">
        <f>F6</f>
        <v>1888</v>
      </c>
      <c r="G5" s="126">
        <f>G6</f>
        <v>718</v>
      </c>
      <c r="H5" s="123">
        <f>I5+J5+K5</f>
        <v>1488</v>
      </c>
      <c r="I5" s="124">
        <f>I6</f>
        <v>0</v>
      </c>
      <c r="J5" s="125">
        <f>J6</f>
        <v>0</v>
      </c>
      <c r="K5" s="126">
        <f>K6</f>
        <v>1488</v>
      </c>
      <c r="L5" s="123">
        <f>M5+N5+O5</f>
        <v>5276</v>
      </c>
      <c r="M5" s="124">
        <f>M6</f>
        <v>0</v>
      </c>
      <c r="N5" s="125">
        <f>N6</f>
        <v>0</v>
      </c>
      <c r="O5" s="126">
        <f>O6</f>
        <v>5276</v>
      </c>
      <c r="P5" s="123">
        <f t="shared" ref="P5:P33" si="0">Q5+R5+S5</f>
        <v>43900</v>
      </c>
      <c r="Q5" s="124">
        <f>Q6</f>
        <v>43900</v>
      </c>
      <c r="R5" s="125">
        <f>R6</f>
        <v>0</v>
      </c>
      <c r="S5" s="127">
        <f>S6</f>
        <v>0</v>
      </c>
    </row>
    <row r="6" spans="1:19" ht="13.5" thickBot="1" x14ac:dyDescent="0.25">
      <c r="A6" s="128" t="s">
        <v>22</v>
      </c>
      <c r="B6" s="129" t="s">
        <v>23</v>
      </c>
      <c r="C6" s="130">
        <f>D6+H6+L6+P6</f>
        <v>53425</v>
      </c>
      <c r="D6" s="130">
        <f>E6+F6+G6</f>
        <v>2761</v>
      </c>
      <c r="E6" s="131">
        <f>E7+E27+E29+E33</f>
        <v>155</v>
      </c>
      <c r="F6" s="131">
        <f>F7+F27+F29+F33</f>
        <v>1888</v>
      </c>
      <c r="G6" s="131">
        <f>G7+G27+G29+G32+G33</f>
        <v>718</v>
      </c>
      <c r="H6" s="130">
        <f>I6+J6+K6</f>
        <v>1488</v>
      </c>
      <c r="I6" s="131">
        <f>I7+I27+I29+I33</f>
        <v>0</v>
      </c>
      <c r="J6" s="131">
        <f>J7+J27+J29+J33</f>
        <v>0</v>
      </c>
      <c r="K6" s="131">
        <f>K7+K27+K29+K33</f>
        <v>1488</v>
      </c>
      <c r="L6" s="130">
        <f>M6+N6+O6</f>
        <v>5276</v>
      </c>
      <c r="M6" s="131">
        <f>M7+M27+M29+M33</f>
        <v>0</v>
      </c>
      <c r="N6" s="131">
        <f>N7+N27+N29+N33</f>
        <v>0</v>
      </c>
      <c r="O6" s="131">
        <f>O7+O27+O29+O33</f>
        <v>5276</v>
      </c>
      <c r="P6" s="130">
        <f t="shared" si="0"/>
        <v>43900</v>
      </c>
      <c r="Q6" s="131">
        <f>Q7+Q27+Q29+Q33</f>
        <v>43900</v>
      </c>
      <c r="R6" s="131">
        <f>R7+R27+R29+R33</f>
        <v>0</v>
      </c>
      <c r="S6" s="132">
        <f>S7+S27+S29+S33</f>
        <v>0</v>
      </c>
    </row>
    <row r="7" spans="1:19" ht="24.6" customHeight="1" thickBot="1" x14ac:dyDescent="0.25">
      <c r="A7" s="133" t="s">
        <v>24</v>
      </c>
      <c r="B7" s="134" t="s">
        <v>25</v>
      </c>
      <c r="C7" s="135">
        <f>D7+H7+L7+P7</f>
        <v>48818</v>
      </c>
      <c r="D7" s="136">
        <f>E7+F7+G7</f>
        <v>1618</v>
      </c>
      <c r="E7" s="137">
        <f>E8+E23</f>
        <v>0</v>
      </c>
      <c r="F7" s="137">
        <f>F8+F23</f>
        <v>900</v>
      </c>
      <c r="G7" s="138">
        <f>G8+G23</f>
        <v>718</v>
      </c>
      <c r="H7" s="135">
        <f>I7+J7+K7</f>
        <v>0</v>
      </c>
      <c r="I7" s="137">
        <f>I8+I23</f>
        <v>0</v>
      </c>
      <c r="J7" s="137">
        <f>J8+J23</f>
        <v>0</v>
      </c>
      <c r="K7" s="138">
        <f>K8+K23</f>
        <v>0</v>
      </c>
      <c r="L7" s="135">
        <f>M7+N7+O7</f>
        <v>3300</v>
      </c>
      <c r="M7" s="137">
        <f>M8+M23</f>
        <v>0</v>
      </c>
      <c r="N7" s="137">
        <f>N8+N23</f>
        <v>0</v>
      </c>
      <c r="O7" s="138">
        <f>O8+O23</f>
        <v>3300</v>
      </c>
      <c r="P7" s="135">
        <f>Q7+R7+S7</f>
        <v>43900</v>
      </c>
      <c r="Q7" s="137">
        <f>Q8+Q23</f>
        <v>43900</v>
      </c>
      <c r="R7" s="139">
        <f>R8+R23</f>
        <v>0</v>
      </c>
      <c r="S7" s="140">
        <f>S8+S23</f>
        <v>0</v>
      </c>
    </row>
    <row r="8" spans="1:19" s="3" customFormat="1" ht="31.9" customHeight="1" thickBot="1" x14ac:dyDescent="0.25">
      <c r="A8" s="141" t="s">
        <v>26</v>
      </c>
      <c r="B8" s="142" t="s">
        <v>27</v>
      </c>
      <c r="C8" s="135">
        <f>D8+H8+L8+P8</f>
        <v>48818</v>
      </c>
      <c r="D8" s="136">
        <f>E8+F8+G8</f>
        <v>1618</v>
      </c>
      <c r="E8" s="137">
        <f>E20</f>
        <v>0</v>
      </c>
      <c r="F8" s="139">
        <f>F9+F14+F15+F18+F21+F22+F13</f>
        <v>900</v>
      </c>
      <c r="G8" s="143">
        <f>G9+G14+G15+G16+G17+G18+G19+G22+G21+G13</f>
        <v>718</v>
      </c>
      <c r="H8" s="135">
        <f>I8+J8+K8</f>
        <v>0</v>
      </c>
      <c r="I8" s="137">
        <f>SUM(I9:I22)</f>
        <v>0</v>
      </c>
      <c r="J8" s="139">
        <f>SUM(J9:J22)</f>
        <v>0</v>
      </c>
      <c r="K8" s="143">
        <f>SUM(K9:K22)</f>
        <v>0</v>
      </c>
      <c r="L8" s="135">
        <f>M8+N8+O8</f>
        <v>3300</v>
      </c>
      <c r="M8" s="137">
        <f>SUM(M9:M22)</f>
        <v>0</v>
      </c>
      <c r="N8" s="139">
        <f>SUM(N9:N22)</f>
        <v>0</v>
      </c>
      <c r="O8" s="143">
        <f>SUM(O9:O22)</f>
        <v>3300</v>
      </c>
      <c r="P8" s="135">
        <f>Q8+R8+S8</f>
        <v>43900</v>
      </c>
      <c r="Q8" s="137">
        <f>SUM(Q9:Q25)</f>
        <v>43900</v>
      </c>
      <c r="R8" s="137">
        <f>SUM(R9:R25)</f>
        <v>0</v>
      </c>
      <c r="S8" s="144">
        <f>SUM(S9:S25)</f>
        <v>0</v>
      </c>
    </row>
    <row r="9" spans="1:19" s="156" customFormat="1" ht="28.15" hidden="1" customHeight="1" x14ac:dyDescent="0.2">
      <c r="A9" s="145">
        <v>1</v>
      </c>
      <c r="B9" s="146" t="s">
        <v>121</v>
      </c>
      <c r="C9" s="147">
        <f>D9+H9+L9+P9</f>
        <v>0</v>
      </c>
      <c r="D9" s="148">
        <f>E9+F9+G9</f>
        <v>0</v>
      </c>
      <c r="E9" s="149">
        <v>0</v>
      </c>
      <c r="F9" s="150">
        <v>0</v>
      </c>
      <c r="G9" s="151">
        <v>0</v>
      </c>
      <c r="H9" s="148">
        <f>I9+J9+K9</f>
        <v>0</v>
      </c>
      <c r="I9" s="152">
        <v>0</v>
      </c>
      <c r="J9" s="153">
        <v>0</v>
      </c>
      <c r="K9" s="154">
        <v>0</v>
      </c>
      <c r="L9" s="148">
        <f>M9+N9+O9</f>
        <v>0</v>
      </c>
      <c r="M9" s="152">
        <v>0</v>
      </c>
      <c r="N9" s="153">
        <v>0</v>
      </c>
      <c r="O9" s="154">
        <v>0</v>
      </c>
      <c r="P9" s="148">
        <f t="shared" si="0"/>
        <v>0</v>
      </c>
      <c r="Q9" s="152">
        <v>0</v>
      </c>
      <c r="R9" s="153">
        <v>0</v>
      </c>
      <c r="S9" s="155">
        <v>0</v>
      </c>
    </row>
    <row r="10" spans="1:19" s="21" customFormat="1" ht="25.9" hidden="1" customHeight="1" x14ac:dyDescent="0.2">
      <c r="A10" s="145"/>
      <c r="B10" s="24"/>
      <c r="C10" s="147">
        <f t="shared" ref="C10:C33" si="1">D10+H10+L10+P10</f>
        <v>0</v>
      </c>
      <c r="D10" s="157"/>
      <c r="E10" s="158"/>
      <c r="F10" s="159"/>
      <c r="G10" s="160"/>
      <c r="H10" s="157"/>
      <c r="I10" s="158"/>
      <c r="J10" s="159"/>
      <c r="K10" s="160"/>
      <c r="L10" s="157"/>
      <c r="M10" s="158"/>
      <c r="N10" s="159"/>
      <c r="O10" s="160"/>
      <c r="P10" s="157"/>
      <c r="Q10" s="158"/>
      <c r="R10" s="159"/>
      <c r="S10" s="161"/>
    </row>
    <row r="11" spans="1:19" s="21" customFormat="1" ht="26.45" hidden="1" customHeight="1" x14ac:dyDescent="0.2">
      <c r="A11" s="145">
        <v>3</v>
      </c>
      <c r="B11" s="24"/>
      <c r="C11" s="147">
        <f t="shared" si="1"/>
        <v>0</v>
      </c>
      <c r="D11" s="162"/>
      <c r="E11" s="163"/>
      <c r="F11" s="163"/>
      <c r="G11" s="163"/>
      <c r="H11" s="164"/>
      <c r="I11" s="163"/>
      <c r="J11" s="163"/>
      <c r="K11" s="163"/>
      <c r="L11" s="164"/>
      <c r="M11" s="158"/>
      <c r="N11" s="159"/>
      <c r="O11" s="160"/>
      <c r="P11" s="157">
        <f>Q11+R11+S11</f>
        <v>0</v>
      </c>
      <c r="Q11" s="158"/>
      <c r="R11" s="159"/>
      <c r="S11" s="161"/>
    </row>
    <row r="12" spans="1:19" s="21" customFormat="1" ht="30.75" hidden="1" customHeight="1" x14ac:dyDescent="0.2">
      <c r="A12" s="145">
        <v>4</v>
      </c>
      <c r="B12" s="38" t="s">
        <v>122</v>
      </c>
      <c r="C12" s="147">
        <f t="shared" si="1"/>
        <v>0</v>
      </c>
      <c r="D12" s="157">
        <f t="shared" ref="D12:D33" si="2">E12+F12+G12</f>
        <v>0</v>
      </c>
      <c r="E12" s="158"/>
      <c r="F12" s="159"/>
      <c r="G12" s="160"/>
      <c r="H12" s="157">
        <f t="shared" ref="H12:H18" si="3">I12+J12+K12</f>
        <v>0</v>
      </c>
      <c r="I12" s="158"/>
      <c r="J12" s="159"/>
      <c r="K12" s="160"/>
      <c r="L12" s="157">
        <f t="shared" ref="L12:L33" si="4">M12+N12+O12</f>
        <v>0</v>
      </c>
      <c r="M12" s="158"/>
      <c r="N12" s="159"/>
      <c r="O12" s="160"/>
      <c r="P12" s="157">
        <f t="shared" si="0"/>
        <v>0</v>
      </c>
      <c r="Q12" s="158"/>
      <c r="R12" s="159"/>
      <c r="S12" s="161"/>
    </row>
    <row r="13" spans="1:19" s="24" customFormat="1" ht="22.15" customHeight="1" x14ac:dyDescent="0.2">
      <c r="A13" s="145">
        <v>1</v>
      </c>
      <c r="B13" s="38" t="s">
        <v>123</v>
      </c>
      <c r="C13" s="147">
        <f t="shared" si="1"/>
        <v>3870</v>
      </c>
      <c r="D13" s="157">
        <f t="shared" si="2"/>
        <v>570</v>
      </c>
      <c r="E13" s="158">
        <v>0</v>
      </c>
      <c r="F13" s="159">
        <v>0</v>
      </c>
      <c r="G13" s="160">
        <f>570</f>
        <v>570</v>
      </c>
      <c r="H13" s="157">
        <f t="shared" si="3"/>
        <v>0</v>
      </c>
      <c r="I13" s="158">
        <v>0</v>
      </c>
      <c r="J13" s="159">
        <v>0</v>
      </c>
      <c r="K13" s="160">
        <v>0</v>
      </c>
      <c r="L13" s="157">
        <f t="shared" si="4"/>
        <v>3300</v>
      </c>
      <c r="M13" s="158">
        <v>0</v>
      </c>
      <c r="N13" s="159">
        <v>0</v>
      </c>
      <c r="O13" s="160">
        <f>3300</f>
        <v>3300</v>
      </c>
      <c r="P13" s="157">
        <f>Q13+R13+S13</f>
        <v>0</v>
      </c>
      <c r="Q13" s="158">
        <v>0</v>
      </c>
      <c r="R13" s="159">
        <v>0</v>
      </c>
      <c r="S13" s="161">
        <v>0</v>
      </c>
    </row>
    <row r="14" spans="1:19" s="21" customFormat="1" ht="21" customHeight="1" x14ac:dyDescent="0.2">
      <c r="A14" s="145">
        <v>2</v>
      </c>
      <c r="B14" s="42" t="s">
        <v>124</v>
      </c>
      <c r="C14" s="157">
        <f>D14+H14+L14+P14</f>
        <v>2000</v>
      </c>
      <c r="D14" s="157">
        <f t="shared" si="2"/>
        <v>0</v>
      </c>
      <c r="E14" s="158">
        <v>0</v>
      </c>
      <c r="F14" s="159">
        <v>0</v>
      </c>
      <c r="G14" s="160">
        <v>0</v>
      </c>
      <c r="H14" s="157">
        <f t="shared" si="3"/>
        <v>0</v>
      </c>
      <c r="I14" s="158">
        <v>0</v>
      </c>
      <c r="J14" s="159">
        <v>0</v>
      </c>
      <c r="K14" s="160">
        <v>0</v>
      </c>
      <c r="L14" s="157">
        <f t="shared" si="4"/>
        <v>0</v>
      </c>
      <c r="M14" s="158">
        <v>0</v>
      </c>
      <c r="N14" s="159">
        <v>0</v>
      </c>
      <c r="O14" s="160">
        <v>0</v>
      </c>
      <c r="P14" s="157">
        <f>Q14+R14+S14</f>
        <v>2000</v>
      </c>
      <c r="Q14" s="158">
        <v>2000</v>
      </c>
      <c r="R14" s="159">
        <v>0</v>
      </c>
      <c r="S14" s="161">
        <v>0</v>
      </c>
    </row>
    <row r="15" spans="1:19" s="24" customFormat="1" ht="18" customHeight="1" x14ac:dyDescent="0.2">
      <c r="A15" s="145">
        <v>3</v>
      </c>
      <c r="B15" s="35" t="s">
        <v>125</v>
      </c>
      <c r="C15" s="147">
        <f t="shared" si="1"/>
        <v>40000</v>
      </c>
      <c r="D15" s="157">
        <f t="shared" si="2"/>
        <v>0</v>
      </c>
      <c r="E15" s="158">
        <v>0</v>
      </c>
      <c r="F15" s="158">
        <v>0</v>
      </c>
      <c r="G15" s="160">
        <v>0</v>
      </c>
      <c r="H15" s="157">
        <f t="shared" si="3"/>
        <v>0</v>
      </c>
      <c r="I15" s="158">
        <v>0</v>
      </c>
      <c r="J15" s="159">
        <v>0</v>
      </c>
      <c r="K15" s="160">
        <v>0</v>
      </c>
      <c r="L15" s="157">
        <f t="shared" si="4"/>
        <v>0</v>
      </c>
      <c r="M15" s="158"/>
      <c r="N15" s="159">
        <v>0</v>
      </c>
      <c r="O15" s="160">
        <v>0</v>
      </c>
      <c r="P15" s="157">
        <f>Q15+R15+S15</f>
        <v>40000</v>
      </c>
      <c r="Q15" s="158">
        <v>40000</v>
      </c>
      <c r="R15" s="159">
        <v>0</v>
      </c>
      <c r="S15" s="161">
        <v>0</v>
      </c>
    </row>
    <row r="16" spans="1:19" s="21" customFormat="1" ht="21" customHeight="1" x14ac:dyDescent="0.2">
      <c r="A16" s="145">
        <v>4</v>
      </c>
      <c r="B16" s="42" t="s">
        <v>126</v>
      </c>
      <c r="C16" s="157">
        <f>D16+H16+L16+P16</f>
        <v>1000</v>
      </c>
      <c r="D16" s="157">
        <f t="shared" si="2"/>
        <v>0</v>
      </c>
      <c r="E16" s="158">
        <v>0</v>
      </c>
      <c r="F16" s="159">
        <v>0</v>
      </c>
      <c r="G16" s="160">
        <v>0</v>
      </c>
      <c r="H16" s="157">
        <f t="shared" si="3"/>
        <v>0</v>
      </c>
      <c r="I16" s="158">
        <v>0</v>
      </c>
      <c r="J16" s="159">
        <v>0</v>
      </c>
      <c r="K16" s="160">
        <v>0</v>
      </c>
      <c r="L16" s="157">
        <f t="shared" si="4"/>
        <v>0</v>
      </c>
      <c r="M16" s="158">
        <v>0</v>
      </c>
      <c r="N16" s="159">
        <v>0</v>
      </c>
      <c r="O16" s="160">
        <v>0</v>
      </c>
      <c r="P16" s="157">
        <f>Q16+R16+S16</f>
        <v>1000</v>
      </c>
      <c r="Q16" s="158">
        <v>1000</v>
      </c>
      <c r="R16" s="159">
        <v>0</v>
      </c>
      <c r="S16" s="161">
        <v>0</v>
      </c>
    </row>
    <row r="17" spans="1:19" s="21" customFormat="1" ht="21" customHeight="1" x14ac:dyDescent="0.2">
      <c r="A17" s="145">
        <v>5</v>
      </c>
      <c r="B17" s="42" t="s">
        <v>127</v>
      </c>
      <c r="C17" s="157">
        <f>D17+H17+L17+P17</f>
        <v>400</v>
      </c>
      <c r="D17" s="157">
        <f t="shared" si="2"/>
        <v>0</v>
      </c>
      <c r="E17" s="158">
        <v>0</v>
      </c>
      <c r="F17" s="159">
        <v>0</v>
      </c>
      <c r="G17" s="160">
        <v>0</v>
      </c>
      <c r="H17" s="157">
        <f t="shared" si="3"/>
        <v>0</v>
      </c>
      <c r="I17" s="158">
        <v>0</v>
      </c>
      <c r="J17" s="159">
        <v>0</v>
      </c>
      <c r="K17" s="160">
        <v>0</v>
      </c>
      <c r="L17" s="157">
        <f t="shared" si="4"/>
        <v>0</v>
      </c>
      <c r="M17" s="158">
        <v>0</v>
      </c>
      <c r="N17" s="159">
        <v>0</v>
      </c>
      <c r="O17" s="160">
        <v>0</v>
      </c>
      <c r="P17" s="157">
        <f>Q17+R17+S17</f>
        <v>400</v>
      </c>
      <c r="Q17" s="158">
        <v>400</v>
      </c>
      <c r="R17" s="159">
        <v>0</v>
      </c>
      <c r="S17" s="161">
        <v>0</v>
      </c>
    </row>
    <row r="18" spans="1:19" s="24" customFormat="1" ht="17.45" customHeight="1" x14ac:dyDescent="0.2">
      <c r="A18" s="145">
        <v>6</v>
      </c>
      <c r="B18" s="40" t="s">
        <v>128</v>
      </c>
      <c r="C18" s="147">
        <f t="shared" si="1"/>
        <v>148</v>
      </c>
      <c r="D18" s="157">
        <f t="shared" si="2"/>
        <v>148</v>
      </c>
      <c r="E18" s="158">
        <v>0</v>
      </c>
      <c r="F18" s="159">
        <v>0</v>
      </c>
      <c r="G18" s="160">
        <v>148</v>
      </c>
      <c r="H18" s="157">
        <f t="shared" si="3"/>
        <v>0</v>
      </c>
      <c r="I18" s="158">
        <v>0</v>
      </c>
      <c r="J18" s="159">
        <v>0</v>
      </c>
      <c r="K18" s="160">
        <v>0</v>
      </c>
      <c r="L18" s="157">
        <f t="shared" si="4"/>
        <v>0</v>
      </c>
      <c r="M18" s="158">
        <v>0</v>
      </c>
      <c r="N18" s="159">
        <v>0</v>
      </c>
      <c r="O18" s="160">
        <v>0</v>
      </c>
      <c r="P18" s="157">
        <f t="shared" si="0"/>
        <v>0</v>
      </c>
      <c r="Q18" s="158">
        <v>0</v>
      </c>
      <c r="R18" s="159">
        <v>0</v>
      </c>
      <c r="S18" s="161">
        <v>0</v>
      </c>
    </row>
    <row r="19" spans="1:19" s="24" customFormat="1" ht="25.15" hidden="1" customHeight="1" x14ac:dyDescent="0.2">
      <c r="A19" s="145"/>
      <c r="B19" s="35"/>
      <c r="C19" s="147"/>
      <c r="D19" s="157"/>
      <c r="E19" s="158"/>
      <c r="F19" s="159"/>
      <c r="G19" s="160"/>
      <c r="H19" s="157"/>
      <c r="I19" s="158"/>
      <c r="J19" s="159"/>
      <c r="K19" s="160"/>
      <c r="L19" s="157"/>
      <c r="M19" s="158"/>
      <c r="N19" s="159"/>
      <c r="O19" s="160"/>
      <c r="P19" s="157"/>
      <c r="Q19" s="158"/>
      <c r="R19" s="159"/>
      <c r="S19" s="161"/>
    </row>
    <row r="20" spans="1:19" s="24" customFormat="1" ht="18.600000000000001" customHeight="1" x14ac:dyDescent="0.2">
      <c r="A20" s="145">
        <v>7</v>
      </c>
      <c r="B20" s="46" t="s">
        <v>129</v>
      </c>
      <c r="C20" s="147">
        <f>D20+H20+L20+P20</f>
        <v>500</v>
      </c>
      <c r="D20" s="157">
        <f>E20+F20+G20</f>
        <v>0</v>
      </c>
      <c r="E20" s="165">
        <v>0</v>
      </c>
      <c r="F20" s="166">
        <v>0</v>
      </c>
      <c r="G20" s="167">
        <v>0</v>
      </c>
      <c r="H20" s="157">
        <f>I20</f>
        <v>0</v>
      </c>
      <c r="I20" s="165">
        <v>0</v>
      </c>
      <c r="J20" s="166">
        <v>0</v>
      </c>
      <c r="K20" s="167">
        <v>0</v>
      </c>
      <c r="L20" s="157">
        <f t="shared" si="4"/>
        <v>0</v>
      </c>
      <c r="M20" s="165">
        <v>0</v>
      </c>
      <c r="N20" s="166">
        <v>0</v>
      </c>
      <c r="O20" s="167">
        <v>0</v>
      </c>
      <c r="P20" s="157">
        <f t="shared" si="0"/>
        <v>500</v>
      </c>
      <c r="Q20" s="165">
        <v>500</v>
      </c>
      <c r="R20" s="166">
        <v>0</v>
      </c>
      <c r="S20" s="168">
        <v>0</v>
      </c>
    </row>
    <row r="21" spans="1:19" s="24" customFormat="1" ht="17.45" hidden="1" customHeight="1" x14ac:dyDescent="0.2">
      <c r="A21" s="169">
        <v>7</v>
      </c>
      <c r="B21" s="170" t="s">
        <v>130</v>
      </c>
      <c r="C21" s="147">
        <f t="shared" si="1"/>
        <v>0</v>
      </c>
      <c r="D21" s="171">
        <f>E21+F21+G21</f>
        <v>0</v>
      </c>
      <c r="E21" s="165">
        <v>0</v>
      </c>
      <c r="F21" s="166">
        <v>0</v>
      </c>
      <c r="G21" s="167">
        <v>0</v>
      </c>
      <c r="H21" s="157">
        <f>I21</f>
        <v>0</v>
      </c>
      <c r="I21" s="165">
        <v>0</v>
      </c>
      <c r="J21" s="166">
        <v>0</v>
      </c>
      <c r="K21" s="167">
        <v>0</v>
      </c>
      <c r="L21" s="157">
        <f t="shared" si="4"/>
        <v>0</v>
      </c>
      <c r="M21" s="165">
        <v>0</v>
      </c>
      <c r="N21" s="166">
        <v>0</v>
      </c>
      <c r="O21" s="167">
        <v>0</v>
      </c>
      <c r="P21" s="157">
        <f>Q21+R21+S21</f>
        <v>0</v>
      </c>
      <c r="Q21" s="165">
        <v>0</v>
      </c>
      <c r="R21" s="166">
        <v>0</v>
      </c>
      <c r="S21" s="168">
        <v>0</v>
      </c>
    </row>
    <row r="22" spans="1:19" s="24" customFormat="1" ht="17.45" customHeight="1" thickBot="1" x14ac:dyDescent="0.25">
      <c r="A22" s="172">
        <v>8</v>
      </c>
      <c r="B22" s="170" t="s">
        <v>131</v>
      </c>
      <c r="C22" s="147">
        <f t="shared" si="1"/>
        <v>900</v>
      </c>
      <c r="D22" s="171">
        <f t="shared" si="2"/>
        <v>900</v>
      </c>
      <c r="E22" s="165">
        <v>0</v>
      </c>
      <c r="F22" s="166">
        <v>900</v>
      </c>
      <c r="G22" s="167">
        <v>0</v>
      </c>
      <c r="H22" s="157">
        <f>I22</f>
        <v>0</v>
      </c>
      <c r="I22" s="165">
        <v>0</v>
      </c>
      <c r="J22" s="166">
        <v>0</v>
      </c>
      <c r="K22" s="167">
        <v>0</v>
      </c>
      <c r="L22" s="157">
        <f t="shared" si="4"/>
        <v>0</v>
      </c>
      <c r="M22" s="165">
        <v>0</v>
      </c>
      <c r="N22" s="166">
        <v>0</v>
      </c>
      <c r="O22" s="167">
        <v>0</v>
      </c>
      <c r="P22" s="157">
        <f t="shared" si="0"/>
        <v>0</v>
      </c>
      <c r="Q22" s="165">
        <v>0</v>
      </c>
      <c r="R22" s="166">
        <v>0</v>
      </c>
      <c r="S22" s="168">
        <v>0</v>
      </c>
    </row>
    <row r="23" spans="1:19" s="36" customFormat="1" ht="26.45" hidden="1" customHeight="1" thickBot="1" x14ac:dyDescent="0.25">
      <c r="A23" s="173" t="s">
        <v>52</v>
      </c>
      <c r="B23" s="142" t="s">
        <v>53</v>
      </c>
      <c r="C23" s="135">
        <f t="shared" si="1"/>
        <v>0</v>
      </c>
      <c r="D23" s="136">
        <f>E23+F23+G23</f>
        <v>0</v>
      </c>
      <c r="E23" s="137">
        <f>E24+E25+E26</f>
        <v>0</v>
      </c>
      <c r="F23" s="139">
        <f>F24+F25</f>
        <v>0</v>
      </c>
      <c r="G23" s="143">
        <f>G24+G25</f>
        <v>0</v>
      </c>
      <c r="H23" s="135">
        <f t="shared" ref="H23:H33" si="5">I23+J23+K23</f>
        <v>0</v>
      </c>
      <c r="I23" s="137">
        <f>I24+I25</f>
        <v>0</v>
      </c>
      <c r="J23" s="139">
        <f>J24+J25</f>
        <v>0</v>
      </c>
      <c r="K23" s="143">
        <f>K24+K25</f>
        <v>0</v>
      </c>
      <c r="L23" s="135">
        <f t="shared" si="4"/>
        <v>0</v>
      </c>
      <c r="M23" s="137">
        <f>M24+M25</f>
        <v>0</v>
      </c>
      <c r="N23" s="139">
        <f>N24+N25</f>
        <v>0</v>
      </c>
      <c r="O23" s="143">
        <f>O24+O25</f>
        <v>0</v>
      </c>
      <c r="P23" s="135">
        <f t="shared" si="0"/>
        <v>0</v>
      </c>
      <c r="Q23" s="137">
        <f>Q24+Q25</f>
        <v>0</v>
      </c>
      <c r="R23" s="139">
        <f>R24+R25</f>
        <v>0</v>
      </c>
      <c r="S23" s="140">
        <f>S24+S25</f>
        <v>0</v>
      </c>
    </row>
    <row r="24" spans="1:19" s="36" customFormat="1" ht="19.149999999999999" hidden="1" customHeight="1" x14ac:dyDescent="0.2">
      <c r="A24" s="145">
        <v>1</v>
      </c>
      <c r="B24" s="42" t="s">
        <v>132</v>
      </c>
      <c r="C24" s="148">
        <f t="shared" si="1"/>
        <v>0</v>
      </c>
      <c r="D24" s="148">
        <f t="shared" si="2"/>
        <v>0</v>
      </c>
      <c r="E24" s="152">
        <v>0</v>
      </c>
      <c r="F24" s="153">
        <v>0</v>
      </c>
      <c r="G24" s="154">
        <v>0</v>
      </c>
      <c r="H24" s="148">
        <f t="shared" si="5"/>
        <v>0</v>
      </c>
      <c r="I24" s="152">
        <v>0</v>
      </c>
      <c r="J24" s="153">
        <v>0</v>
      </c>
      <c r="K24" s="154">
        <v>0</v>
      </c>
      <c r="L24" s="148">
        <f t="shared" si="4"/>
        <v>0</v>
      </c>
      <c r="M24" s="152">
        <v>0</v>
      </c>
      <c r="N24" s="153">
        <v>0</v>
      </c>
      <c r="O24" s="154">
        <v>0</v>
      </c>
      <c r="P24" s="148">
        <f t="shared" si="0"/>
        <v>0</v>
      </c>
      <c r="Q24" s="152">
        <v>0</v>
      </c>
      <c r="R24" s="153">
        <v>0</v>
      </c>
      <c r="S24" s="155">
        <v>0</v>
      </c>
    </row>
    <row r="25" spans="1:19" s="36" customFormat="1" ht="19.149999999999999" hidden="1" customHeight="1" x14ac:dyDescent="0.2">
      <c r="A25" s="169">
        <v>2</v>
      </c>
      <c r="B25" s="40" t="s">
        <v>133</v>
      </c>
      <c r="C25" s="157">
        <f t="shared" si="1"/>
        <v>0</v>
      </c>
      <c r="D25" s="157">
        <f t="shared" si="2"/>
        <v>0</v>
      </c>
      <c r="E25" s="158">
        <v>0</v>
      </c>
      <c r="F25" s="159">
        <v>0</v>
      </c>
      <c r="G25" s="160">
        <v>0</v>
      </c>
      <c r="H25" s="157">
        <f t="shared" si="5"/>
        <v>0</v>
      </c>
      <c r="I25" s="158">
        <v>0</v>
      </c>
      <c r="J25" s="159">
        <v>0</v>
      </c>
      <c r="K25" s="160">
        <v>0</v>
      </c>
      <c r="L25" s="157">
        <f t="shared" si="4"/>
        <v>0</v>
      </c>
      <c r="M25" s="158">
        <v>0</v>
      </c>
      <c r="N25" s="159">
        <v>0</v>
      </c>
      <c r="O25" s="160">
        <v>0</v>
      </c>
      <c r="P25" s="157">
        <f t="shared" si="0"/>
        <v>0</v>
      </c>
      <c r="Q25" s="158">
        <v>0</v>
      </c>
      <c r="R25" s="159">
        <v>0</v>
      </c>
      <c r="S25" s="161">
        <v>0</v>
      </c>
    </row>
    <row r="26" spans="1:19" s="36" customFormat="1" ht="19.149999999999999" hidden="1" customHeight="1" thickBot="1" x14ac:dyDescent="0.25">
      <c r="A26" s="172">
        <v>3</v>
      </c>
      <c r="B26" s="40" t="s">
        <v>134</v>
      </c>
      <c r="C26" s="157">
        <f t="shared" si="1"/>
        <v>0</v>
      </c>
      <c r="D26" s="157">
        <f t="shared" si="2"/>
        <v>0</v>
      </c>
      <c r="E26" s="158">
        <v>0</v>
      </c>
      <c r="F26" s="159">
        <v>0</v>
      </c>
      <c r="G26" s="160">
        <v>0</v>
      </c>
      <c r="H26" s="157">
        <f t="shared" si="5"/>
        <v>0</v>
      </c>
      <c r="I26" s="174">
        <v>0</v>
      </c>
      <c r="J26" s="175">
        <v>0</v>
      </c>
      <c r="K26" s="176">
        <v>0</v>
      </c>
      <c r="L26" s="177">
        <f t="shared" si="4"/>
        <v>0</v>
      </c>
      <c r="M26" s="174">
        <v>0</v>
      </c>
      <c r="N26" s="175">
        <v>0</v>
      </c>
      <c r="O26" s="176">
        <v>0</v>
      </c>
      <c r="P26" s="177">
        <f t="shared" si="0"/>
        <v>0</v>
      </c>
      <c r="Q26" s="174">
        <v>0</v>
      </c>
      <c r="R26" s="175">
        <v>0</v>
      </c>
      <c r="S26" s="178">
        <v>0</v>
      </c>
    </row>
    <row r="27" spans="1:19" ht="26.45" customHeight="1" thickBot="1" x14ac:dyDescent="0.25">
      <c r="A27" s="173" t="s">
        <v>57</v>
      </c>
      <c r="B27" s="179" t="s">
        <v>58</v>
      </c>
      <c r="C27" s="135">
        <f t="shared" si="1"/>
        <v>155</v>
      </c>
      <c r="D27" s="136">
        <f t="shared" si="2"/>
        <v>155</v>
      </c>
      <c r="E27" s="137">
        <f>E28</f>
        <v>155</v>
      </c>
      <c r="F27" s="139">
        <f>F28</f>
        <v>0</v>
      </c>
      <c r="G27" s="143">
        <f>G28</f>
        <v>0</v>
      </c>
      <c r="H27" s="135">
        <f t="shared" si="5"/>
        <v>0</v>
      </c>
      <c r="I27" s="137">
        <f>I28</f>
        <v>0</v>
      </c>
      <c r="J27" s="139">
        <f>J28</f>
        <v>0</v>
      </c>
      <c r="K27" s="143">
        <f>K28</f>
        <v>0</v>
      </c>
      <c r="L27" s="135">
        <f t="shared" si="4"/>
        <v>0</v>
      </c>
      <c r="M27" s="137">
        <f>M28</f>
        <v>0</v>
      </c>
      <c r="N27" s="139">
        <f>N28</f>
        <v>0</v>
      </c>
      <c r="O27" s="143">
        <f>O28</f>
        <v>0</v>
      </c>
      <c r="P27" s="135">
        <f t="shared" si="0"/>
        <v>0</v>
      </c>
      <c r="Q27" s="137">
        <f>Q28</f>
        <v>0</v>
      </c>
      <c r="R27" s="139">
        <f>R28</f>
        <v>0</v>
      </c>
      <c r="S27" s="140">
        <f>S28</f>
        <v>0</v>
      </c>
    </row>
    <row r="28" spans="1:19" s="36" customFormat="1" ht="18.600000000000001" customHeight="1" thickBot="1" x14ac:dyDescent="0.25">
      <c r="A28" s="145">
        <v>1</v>
      </c>
      <c r="B28" s="180" t="s">
        <v>59</v>
      </c>
      <c r="C28" s="181">
        <f t="shared" si="1"/>
        <v>155</v>
      </c>
      <c r="D28" s="181">
        <f t="shared" si="2"/>
        <v>155</v>
      </c>
      <c r="E28" s="152">
        <v>155</v>
      </c>
      <c r="F28" s="153">
        <v>0</v>
      </c>
      <c r="G28" s="154">
        <v>0</v>
      </c>
      <c r="H28" s="181">
        <f t="shared" si="5"/>
        <v>0</v>
      </c>
      <c r="I28" s="152">
        <v>0</v>
      </c>
      <c r="J28" s="153">
        <v>0</v>
      </c>
      <c r="K28" s="154">
        <v>0</v>
      </c>
      <c r="L28" s="181">
        <f t="shared" si="4"/>
        <v>0</v>
      </c>
      <c r="M28" s="152">
        <v>0</v>
      </c>
      <c r="N28" s="153">
        <v>0</v>
      </c>
      <c r="O28" s="154">
        <v>0</v>
      </c>
      <c r="P28" s="181">
        <f>Q28+R28+S28</f>
        <v>0</v>
      </c>
      <c r="Q28" s="152">
        <v>0</v>
      </c>
      <c r="R28" s="153">
        <v>0</v>
      </c>
      <c r="S28" s="155">
        <v>0</v>
      </c>
    </row>
    <row r="29" spans="1:19" s="36" customFormat="1" ht="18.600000000000001" customHeight="1" thickBot="1" x14ac:dyDescent="0.25">
      <c r="A29" s="173" t="s">
        <v>60</v>
      </c>
      <c r="B29" s="179" t="s">
        <v>135</v>
      </c>
      <c r="C29" s="135">
        <f>D29+H29+L29+P29</f>
        <v>4452</v>
      </c>
      <c r="D29" s="136">
        <f t="shared" si="2"/>
        <v>988</v>
      </c>
      <c r="E29" s="137">
        <f>E30+E31</f>
        <v>0</v>
      </c>
      <c r="F29" s="137">
        <f>F30+F31</f>
        <v>988</v>
      </c>
      <c r="G29" s="138">
        <f>G30+G31</f>
        <v>0</v>
      </c>
      <c r="H29" s="135">
        <f>I29+J29+K29</f>
        <v>1488</v>
      </c>
      <c r="I29" s="137">
        <f>I30+I31</f>
        <v>0</v>
      </c>
      <c r="J29" s="137">
        <f>J30+J31</f>
        <v>0</v>
      </c>
      <c r="K29" s="138">
        <f>K30+K31</f>
        <v>1488</v>
      </c>
      <c r="L29" s="135">
        <f t="shared" si="4"/>
        <v>1976</v>
      </c>
      <c r="M29" s="137">
        <f>M30+M31</f>
        <v>0</v>
      </c>
      <c r="N29" s="137">
        <f>N30+N31</f>
        <v>0</v>
      </c>
      <c r="O29" s="138">
        <f>O30+O31</f>
        <v>1976</v>
      </c>
      <c r="P29" s="135">
        <f>Q29+R29+S29</f>
        <v>0</v>
      </c>
      <c r="Q29" s="137">
        <f>Q30+Q31</f>
        <v>0</v>
      </c>
      <c r="R29" s="137">
        <f>R30+R31</f>
        <v>0</v>
      </c>
      <c r="S29" s="144">
        <f>S30+S31</f>
        <v>0</v>
      </c>
    </row>
    <row r="30" spans="1:19" s="36" customFormat="1" ht="18.600000000000001" customHeight="1" x14ac:dyDescent="0.2">
      <c r="A30" s="145">
        <v>1</v>
      </c>
      <c r="B30" s="180" t="s">
        <v>62</v>
      </c>
      <c r="C30" s="177">
        <f>D30+H30+L30+P30</f>
        <v>3952</v>
      </c>
      <c r="D30" s="177">
        <f t="shared" si="2"/>
        <v>988</v>
      </c>
      <c r="E30" s="152">
        <v>0</v>
      </c>
      <c r="F30" s="153">
        <v>988</v>
      </c>
      <c r="G30" s="154">
        <v>0</v>
      </c>
      <c r="H30" s="177">
        <f>I30+J30+K30</f>
        <v>988</v>
      </c>
      <c r="I30" s="152">
        <v>0</v>
      </c>
      <c r="J30" s="153">
        <v>0</v>
      </c>
      <c r="K30" s="154">
        <v>988</v>
      </c>
      <c r="L30" s="182">
        <f t="shared" si="4"/>
        <v>1976</v>
      </c>
      <c r="M30" s="152">
        <v>0</v>
      </c>
      <c r="N30" s="153">
        <v>0</v>
      </c>
      <c r="O30" s="154">
        <f>988*2</f>
        <v>1976</v>
      </c>
      <c r="P30" s="182">
        <f>Q30+R30+S30</f>
        <v>0</v>
      </c>
      <c r="Q30" s="152">
        <v>0</v>
      </c>
      <c r="R30" s="153">
        <v>0</v>
      </c>
      <c r="S30" s="155">
        <v>0</v>
      </c>
    </row>
    <row r="31" spans="1:19" s="36" customFormat="1" ht="18.600000000000001" customHeight="1" thickBot="1" x14ac:dyDescent="0.25">
      <c r="A31" s="183">
        <v>2</v>
      </c>
      <c r="B31" s="184" t="s">
        <v>63</v>
      </c>
      <c r="C31" s="185">
        <f>D31+H31+L31+P31</f>
        <v>500</v>
      </c>
      <c r="D31" s="186">
        <f t="shared" si="2"/>
        <v>0</v>
      </c>
      <c r="E31" s="187">
        <v>0</v>
      </c>
      <c r="F31" s="188">
        <v>0</v>
      </c>
      <c r="G31" s="189">
        <v>0</v>
      </c>
      <c r="H31" s="186">
        <f>I31+J31+K31</f>
        <v>500</v>
      </c>
      <c r="I31" s="187">
        <v>0</v>
      </c>
      <c r="J31" s="188">
        <v>0</v>
      </c>
      <c r="K31" s="189">
        <v>500</v>
      </c>
      <c r="L31" s="181">
        <f t="shared" si="4"/>
        <v>0</v>
      </c>
      <c r="M31" s="187">
        <v>0</v>
      </c>
      <c r="N31" s="188">
        <v>0</v>
      </c>
      <c r="O31" s="189">
        <v>0</v>
      </c>
      <c r="P31" s="181">
        <f>Q31+R31+S31</f>
        <v>0</v>
      </c>
      <c r="Q31" s="187">
        <v>0</v>
      </c>
      <c r="R31" s="188">
        <v>0</v>
      </c>
      <c r="S31" s="190">
        <v>0</v>
      </c>
    </row>
    <row r="32" spans="1:19" ht="25.9" hidden="1" customHeight="1" thickBot="1" x14ac:dyDescent="0.25">
      <c r="A32" s="173" t="s">
        <v>136</v>
      </c>
      <c r="B32" s="179" t="s">
        <v>137</v>
      </c>
      <c r="C32" s="191">
        <f t="shared" si="1"/>
        <v>0</v>
      </c>
      <c r="D32" s="192">
        <f t="shared" si="2"/>
        <v>0</v>
      </c>
      <c r="E32" s="193">
        <v>0</v>
      </c>
      <c r="F32" s="194">
        <v>0</v>
      </c>
      <c r="G32" s="195">
        <v>0</v>
      </c>
      <c r="H32" s="191">
        <f t="shared" si="5"/>
        <v>0</v>
      </c>
      <c r="I32" s="193">
        <v>0</v>
      </c>
      <c r="J32" s="194">
        <v>0</v>
      </c>
      <c r="K32" s="195">
        <v>0</v>
      </c>
      <c r="L32" s="191">
        <f t="shared" si="4"/>
        <v>0</v>
      </c>
      <c r="M32" s="193">
        <v>0</v>
      </c>
      <c r="N32" s="194">
        <v>0</v>
      </c>
      <c r="O32" s="195">
        <v>0</v>
      </c>
      <c r="P32" s="191">
        <f t="shared" si="0"/>
        <v>0</v>
      </c>
      <c r="Q32" s="193">
        <v>0</v>
      </c>
      <c r="R32" s="194">
        <v>0</v>
      </c>
      <c r="S32" s="196">
        <v>0</v>
      </c>
    </row>
    <row r="33" spans="1:19" s="36" customFormat="1" ht="29.45" hidden="1" customHeight="1" thickBot="1" x14ac:dyDescent="0.25">
      <c r="A33" s="197" t="s">
        <v>64</v>
      </c>
      <c r="B33" s="198" t="s">
        <v>65</v>
      </c>
      <c r="C33" s="192">
        <f t="shared" si="1"/>
        <v>0</v>
      </c>
      <c r="D33" s="192">
        <f t="shared" si="2"/>
        <v>0</v>
      </c>
      <c r="E33" s="199">
        <v>0</v>
      </c>
      <c r="F33" s="200">
        <v>0</v>
      </c>
      <c r="G33" s="201">
        <v>0</v>
      </c>
      <c r="H33" s="192">
        <f t="shared" si="5"/>
        <v>0</v>
      </c>
      <c r="I33" s="199">
        <v>0</v>
      </c>
      <c r="J33" s="200">
        <v>0</v>
      </c>
      <c r="K33" s="201">
        <v>0</v>
      </c>
      <c r="L33" s="192">
        <f t="shared" si="4"/>
        <v>0</v>
      </c>
      <c r="M33" s="199">
        <v>0</v>
      </c>
      <c r="N33" s="200">
        <v>0</v>
      </c>
      <c r="O33" s="201">
        <v>0</v>
      </c>
      <c r="P33" s="192">
        <f t="shared" si="0"/>
        <v>0</v>
      </c>
      <c r="Q33" s="199">
        <v>0</v>
      </c>
      <c r="R33" s="200">
        <v>0</v>
      </c>
      <c r="S33" s="202">
        <v>0</v>
      </c>
    </row>
  </sheetData>
  <sheetProtection algorithmName="SHA-512" hashValue="Rkv0oaIg5e4lwJLdYWwgESAhvaApmjcpAi6Fo4QGUf3WhN3MTSKTD9B6LlcjczuG1M9x3z+7dO9duJimfUKbiA==" saltValue="kx6vw3ACrm8yHeEhhe1pXQ==" spinCount="100000" sheet="1" formatCells="0" formatColumns="0" formatRows="0" insertColumns="0" insertRows="0" insertHyperlinks="0" deleteColumns="0" deleteRows="0" sort="0" autoFilter="0" pivotTables="0"/>
  <mergeCells count="11">
    <mergeCell ref="H3:H4"/>
    <mergeCell ref="A3:A4"/>
    <mergeCell ref="B3:B4"/>
    <mergeCell ref="C3:C4"/>
    <mergeCell ref="D3:D4"/>
    <mergeCell ref="E3:G3"/>
    <mergeCell ref="I3:K3"/>
    <mergeCell ref="L3:L4"/>
    <mergeCell ref="M3:O3"/>
    <mergeCell ref="P3:P4"/>
    <mergeCell ref="Q3:S3"/>
  </mergeCells>
  <pageMargins left="0.19685039370078741" right="0.19685039370078741" top="0.11811023622047245" bottom="0.11811023622047245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selection activeCell="F46" sqref="F46"/>
    </sheetView>
  </sheetViews>
  <sheetFormatPr defaultColWidth="8.85546875" defaultRowHeight="12.75" x14ac:dyDescent="0.2"/>
  <cols>
    <col min="1" max="1" width="9.28515625" style="63" customWidth="1"/>
    <col min="2" max="2" width="45.28515625" style="2" customWidth="1"/>
    <col min="3" max="3" width="8.7109375" style="87" customWidth="1"/>
    <col min="4" max="4" width="7.85546875" style="87" customWidth="1"/>
    <col min="5" max="5" width="7" style="63" customWidth="1"/>
    <col min="6" max="6" width="8.28515625" style="63" customWidth="1"/>
    <col min="7" max="7" width="6.28515625" style="63" customWidth="1"/>
    <col min="8" max="8" width="8.28515625" style="87" customWidth="1"/>
    <col min="9" max="9" width="6.85546875" style="63" customWidth="1"/>
    <col min="10" max="10" width="6.5703125" style="63" customWidth="1"/>
    <col min="11" max="11" width="7.140625" style="63" customWidth="1"/>
    <col min="12" max="12" width="8" style="87" customWidth="1"/>
    <col min="13" max="13" width="6.42578125" style="63" customWidth="1"/>
    <col min="14" max="14" width="6.85546875" style="63" customWidth="1"/>
    <col min="15" max="15" width="9" style="63" customWidth="1"/>
    <col min="16" max="16" width="8.85546875" style="87" customWidth="1"/>
    <col min="17" max="17" width="8.140625" style="63" customWidth="1"/>
    <col min="18" max="18" width="7.28515625" style="63" customWidth="1"/>
    <col min="19" max="19" width="7.7109375" style="63" customWidth="1"/>
    <col min="20" max="16384" width="8.85546875" style="2"/>
  </cols>
  <sheetData>
    <row r="1" spans="1:19" x14ac:dyDescent="0.2">
      <c r="E1" s="63" t="s">
        <v>66</v>
      </c>
    </row>
    <row r="2" spans="1:19" ht="10.5" customHeight="1" x14ac:dyDescent="0.2">
      <c r="A2" s="88"/>
      <c r="B2" s="89"/>
      <c r="C2" s="90"/>
      <c r="D2" s="90"/>
      <c r="E2" s="88"/>
      <c r="F2" s="88"/>
      <c r="G2" s="90" t="s">
        <v>1</v>
      </c>
    </row>
    <row r="3" spans="1:19" ht="23.45" customHeight="1" x14ac:dyDescent="0.2">
      <c r="A3" s="471"/>
      <c r="B3" s="471"/>
      <c r="C3" s="470" t="s">
        <v>2</v>
      </c>
      <c r="D3" s="470" t="s">
        <v>3</v>
      </c>
      <c r="E3" s="470" t="s">
        <v>4</v>
      </c>
      <c r="F3" s="470"/>
      <c r="G3" s="470"/>
      <c r="H3" s="470" t="s">
        <v>5</v>
      </c>
      <c r="I3" s="470" t="s">
        <v>4</v>
      </c>
      <c r="J3" s="470"/>
      <c r="K3" s="470"/>
      <c r="L3" s="470" t="s">
        <v>6</v>
      </c>
      <c r="M3" s="470" t="s">
        <v>4</v>
      </c>
      <c r="N3" s="470"/>
      <c r="O3" s="470"/>
      <c r="P3" s="470" t="s">
        <v>7</v>
      </c>
      <c r="Q3" s="470" t="s">
        <v>4</v>
      </c>
      <c r="R3" s="470"/>
      <c r="S3" s="470"/>
    </row>
    <row r="4" spans="1:19" ht="21.6" customHeight="1" x14ac:dyDescent="0.2">
      <c r="A4" s="471"/>
      <c r="B4" s="471"/>
      <c r="C4" s="470"/>
      <c r="D4" s="470"/>
      <c r="E4" s="91" t="s">
        <v>8</v>
      </c>
      <c r="F4" s="91" t="s">
        <v>9</v>
      </c>
      <c r="G4" s="91" t="s">
        <v>10</v>
      </c>
      <c r="H4" s="470"/>
      <c r="I4" s="91" t="s">
        <v>11</v>
      </c>
      <c r="J4" s="91" t="s">
        <v>12</v>
      </c>
      <c r="K4" s="91" t="s">
        <v>13</v>
      </c>
      <c r="L4" s="470"/>
      <c r="M4" s="91" t="s">
        <v>14</v>
      </c>
      <c r="N4" s="91" t="s">
        <v>15</v>
      </c>
      <c r="O4" s="91" t="s">
        <v>16</v>
      </c>
      <c r="P4" s="470"/>
      <c r="Q4" s="91" t="s">
        <v>17</v>
      </c>
      <c r="R4" s="91" t="s">
        <v>18</v>
      </c>
      <c r="S4" s="91" t="s">
        <v>19</v>
      </c>
    </row>
    <row r="5" spans="1:19" ht="32.25" customHeight="1" x14ac:dyDescent="0.2">
      <c r="A5" s="92" t="s">
        <v>67</v>
      </c>
      <c r="B5" s="93" t="s">
        <v>68</v>
      </c>
      <c r="C5" s="94">
        <f>D5+H5+L5+P5</f>
        <v>97481</v>
      </c>
      <c r="D5" s="94">
        <f>E5+F5+G5</f>
        <v>28394</v>
      </c>
      <c r="E5" s="94">
        <f>E6+E14+E28</f>
        <v>8116</v>
      </c>
      <c r="F5" s="94">
        <f>F6+F14+F28</f>
        <v>11743</v>
      </c>
      <c r="G5" s="94">
        <f>G6+G14+G28</f>
        <v>8535</v>
      </c>
      <c r="H5" s="94">
        <f>I5+J5+K5</f>
        <v>22317</v>
      </c>
      <c r="I5" s="94">
        <f>I6+I14+I28</f>
        <v>9238</v>
      </c>
      <c r="J5" s="94">
        <f>J6+J14+J28</f>
        <v>6538</v>
      </c>
      <c r="K5" s="94">
        <f>K6+K14+K28</f>
        <v>6541</v>
      </c>
      <c r="L5" s="94">
        <f>M5+N5+O5</f>
        <v>24085</v>
      </c>
      <c r="M5" s="94">
        <f>M6+M14+M28</f>
        <v>8338</v>
      </c>
      <c r="N5" s="94">
        <f>N6+N14+N28</f>
        <v>6639</v>
      </c>
      <c r="O5" s="94">
        <f>O6+O14+O28</f>
        <v>9108</v>
      </c>
      <c r="P5" s="94">
        <f>Q5+R5+S5</f>
        <v>22685</v>
      </c>
      <c r="Q5" s="94">
        <f>Q6+Q14+Q28</f>
        <v>11439</v>
      </c>
      <c r="R5" s="94">
        <f>R6+R14+R28</f>
        <v>5638</v>
      </c>
      <c r="S5" s="94">
        <f>S6+S14+S28</f>
        <v>5608</v>
      </c>
    </row>
    <row r="6" spans="1:19" s="97" customFormat="1" ht="18.600000000000001" customHeight="1" x14ac:dyDescent="0.2">
      <c r="A6" s="95" t="s">
        <v>69</v>
      </c>
      <c r="B6" s="96" t="s">
        <v>70</v>
      </c>
      <c r="C6" s="10">
        <f t="shared" ref="C6:C39" si="0">D6+H6+L6+P6</f>
        <v>6600</v>
      </c>
      <c r="D6" s="10">
        <f t="shared" ref="D6:D38" si="1">E6+F6+G6</f>
        <v>6600</v>
      </c>
      <c r="E6" s="10">
        <f>SUM(E7:E13)</f>
        <v>0</v>
      </c>
      <c r="F6" s="10">
        <f>SUM(F7:F13)</f>
        <v>6600</v>
      </c>
      <c r="G6" s="10">
        <f>SUM(G7:G13)</f>
        <v>0</v>
      </c>
      <c r="H6" s="10">
        <f t="shared" ref="H6:H52" si="2">I6+J6+K6</f>
        <v>0</v>
      </c>
      <c r="I6" s="10">
        <f>SUM(I7:I13)</f>
        <v>0</v>
      </c>
      <c r="J6" s="10">
        <f>SUM(J7:J13)</f>
        <v>0</v>
      </c>
      <c r="K6" s="10">
        <f>SUM(K7:K13)</f>
        <v>0</v>
      </c>
      <c r="L6" s="10">
        <f t="shared" ref="L6:L55" si="3">M6+N6+O6</f>
        <v>0</v>
      </c>
      <c r="M6" s="10">
        <f>SUM(M7:M13)</f>
        <v>0</v>
      </c>
      <c r="N6" s="10">
        <f>SUM(N7:N13)</f>
        <v>0</v>
      </c>
      <c r="O6" s="10">
        <f>SUM(O7:O13)</f>
        <v>0</v>
      </c>
      <c r="P6" s="10">
        <f t="shared" ref="P6:P27" si="4">Q6+R6+S6</f>
        <v>0</v>
      </c>
      <c r="Q6" s="10">
        <f>SUM(Q7:Q13)</f>
        <v>0</v>
      </c>
      <c r="R6" s="10">
        <f>SUM(R7:R13)</f>
        <v>0</v>
      </c>
      <c r="S6" s="10">
        <f>SUM(S7:S13)</f>
        <v>0</v>
      </c>
    </row>
    <row r="7" spans="1:19" s="36" customFormat="1" ht="13.9" customHeight="1" x14ac:dyDescent="0.2">
      <c r="A7" s="50">
        <v>1</v>
      </c>
      <c r="B7" s="39" t="s">
        <v>71</v>
      </c>
      <c r="C7" s="14">
        <f t="shared" si="0"/>
        <v>3000</v>
      </c>
      <c r="D7" s="14">
        <f t="shared" si="1"/>
        <v>3000</v>
      </c>
      <c r="E7" s="34">
        <v>0</v>
      </c>
      <c r="F7" s="34">
        <v>3000</v>
      </c>
      <c r="G7" s="34">
        <v>0</v>
      </c>
      <c r="H7" s="14">
        <f t="shared" si="2"/>
        <v>0</v>
      </c>
      <c r="I7" s="34">
        <v>0</v>
      </c>
      <c r="J7" s="34">
        <v>0</v>
      </c>
      <c r="K7" s="34">
        <v>0</v>
      </c>
      <c r="L7" s="14">
        <f t="shared" si="3"/>
        <v>0</v>
      </c>
      <c r="M7" s="34">
        <v>0</v>
      </c>
      <c r="N7" s="34">
        <v>0</v>
      </c>
      <c r="O7" s="34">
        <v>0</v>
      </c>
      <c r="P7" s="14">
        <f t="shared" si="4"/>
        <v>0</v>
      </c>
      <c r="Q7" s="34">
        <v>0</v>
      </c>
      <c r="R7" s="34">
        <v>0</v>
      </c>
      <c r="S7" s="34">
        <v>0</v>
      </c>
    </row>
    <row r="8" spans="1:19" s="36" customFormat="1" x14ac:dyDescent="0.2">
      <c r="A8" s="50">
        <v>2</v>
      </c>
      <c r="B8" s="39" t="s">
        <v>72</v>
      </c>
      <c r="C8" s="14">
        <f t="shared" si="0"/>
        <v>3600</v>
      </c>
      <c r="D8" s="14">
        <f t="shared" si="1"/>
        <v>3600</v>
      </c>
      <c r="E8" s="34">
        <v>0</v>
      </c>
      <c r="F8" s="34">
        <v>3600</v>
      </c>
      <c r="G8" s="34">
        <v>0</v>
      </c>
      <c r="H8" s="14">
        <f t="shared" si="2"/>
        <v>0</v>
      </c>
      <c r="I8" s="34">
        <v>0</v>
      </c>
      <c r="J8" s="34">
        <v>0</v>
      </c>
      <c r="K8" s="34">
        <v>0</v>
      </c>
      <c r="L8" s="14">
        <f t="shared" si="3"/>
        <v>0</v>
      </c>
      <c r="M8" s="34">
        <v>0</v>
      </c>
      <c r="N8" s="34">
        <v>0</v>
      </c>
      <c r="O8" s="34">
        <v>0</v>
      </c>
      <c r="P8" s="14">
        <f t="shared" si="4"/>
        <v>0</v>
      </c>
      <c r="Q8" s="34">
        <v>0</v>
      </c>
      <c r="R8" s="34">
        <v>0</v>
      </c>
      <c r="S8" s="34">
        <v>0</v>
      </c>
    </row>
    <row r="9" spans="1:19" s="36" customFormat="1" ht="25.15" hidden="1" customHeight="1" x14ac:dyDescent="0.2">
      <c r="A9" s="50">
        <v>3</v>
      </c>
      <c r="B9" s="39" t="s">
        <v>73</v>
      </c>
      <c r="C9" s="34">
        <f t="shared" si="0"/>
        <v>0</v>
      </c>
      <c r="D9" s="14">
        <f t="shared" si="1"/>
        <v>0</v>
      </c>
      <c r="E9" s="34">
        <v>0</v>
      </c>
      <c r="F9" s="34">
        <v>0</v>
      </c>
      <c r="G9" s="34">
        <v>0</v>
      </c>
      <c r="H9" s="14">
        <f t="shared" si="2"/>
        <v>0</v>
      </c>
      <c r="I9" s="34"/>
      <c r="J9" s="34"/>
      <c r="K9" s="34">
        <v>0</v>
      </c>
      <c r="L9" s="14">
        <f t="shared" si="3"/>
        <v>0</v>
      </c>
      <c r="M9" s="34">
        <v>0</v>
      </c>
      <c r="N9" s="34">
        <v>0</v>
      </c>
      <c r="O9" s="34">
        <v>0</v>
      </c>
      <c r="P9" s="14">
        <f t="shared" si="4"/>
        <v>0</v>
      </c>
      <c r="Q9" s="34"/>
      <c r="R9" s="34">
        <v>0</v>
      </c>
      <c r="S9" s="34">
        <v>0</v>
      </c>
    </row>
    <row r="10" spans="1:19" s="36" customFormat="1" hidden="1" x14ac:dyDescent="0.2">
      <c r="A10" s="50">
        <v>3</v>
      </c>
      <c r="B10" s="39"/>
      <c r="C10" s="34">
        <f t="shared" si="0"/>
        <v>0</v>
      </c>
      <c r="D10" s="14">
        <f t="shared" si="1"/>
        <v>0</v>
      </c>
      <c r="E10" s="34">
        <v>0</v>
      </c>
      <c r="F10" s="34">
        <v>0</v>
      </c>
      <c r="G10" s="34">
        <v>0</v>
      </c>
      <c r="H10" s="14">
        <f t="shared" si="2"/>
        <v>0</v>
      </c>
      <c r="I10" s="34"/>
      <c r="J10" s="34"/>
      <c r="K10" s="34">
        <v>0</v>
      </c>
      <c r="L10" s="14">
        <f t="shared" si="3"/>
        <v>0</v>
      </c>
      <c r="M10" s="34">
        <v>0</v>
      </c>
      <c r="N10" s="34">
        <v>0</v>
      </c>
      <c r="O10" s="34"/>
      <c r="P10" s="14">
        <f t="shared" si="4"/>
        <v>0</v>
      </c>
      <c r="Q10" s="34">
        <v>0</v>
      </c>
      <c r="R10" s="34">
        <v>0</v>
      </c>
      <c r="S10" s="34">
        <v>0</v>
      </c>
    </row>
    <row r="11" spans="1:19" s="36" customFormat="1" ht="18.600000000000001" hidden="1" customHeight="1" x14ac:dyDescent="0.2">
      <c r="A11" s="50">
        <v>5</v>
      </c>
      <c r="B11" s="39" t="s">
        <v>74</v>
      </c>
      <c r="C11" s="34">
        <f t="shared" si="0"/>
        <v>0</v>
      </c>
      <c r="D11" s="14">
        <f t="shared" si="1"/>
        <v>0</v>
      </c>
      <c r="E11" s="34">
        <v>0</v>
      </c>
      <c r="F11" s="34">
        <v>0</v>
      </c>
      <c r="G11" s="34">
        <v>0</v>
      </c>
      <c r="H11" s="14">
        <f t="shared" si="2"/>
        <v>0</v>
      </c>
      <c r="I11" s="34"/>
      <c r="J11" s="34"/>
      <c r="K11" s="34">
        <v>0</v>
      </c>
      <c r="L11" s="14">
        <f t="shared" si="3"/>
        <v>0</v>
      </c>
      <c r="M11" s="34">
        <v>0</v>
      </c>
      <c r="N11" s="34">
        <v>0</v>
      </c>
      <c r="O11" s="34">
        <v>0</v>
      </c>
      <c r="P11" s="14">
        <f t="shared" si="4"/>
        <v>0</v>
      </c>
      <c r="Q11" s="34">
        <v>0</v>
      </c>
      <c r="R11" s="34">
        <v>0</v>
      </c>
      <c r="S11" s="34">
        <v>0</v>
      </c>
    </row>
    <row r="12" spans="1:19" s="36" customFormat="1" ht="25.5" hidden="1" x14ac:dyDescent="0.2">
      <c r="A12" s="50">
        <v>6</v>
      </c>
      <c r="B12" s="39" t="s">
        <v>75</v>
      </c>
      <c r="C12" s="34">
        <f t="shared" si="0"/>
        <v>0</v>
      </c>
      <c r="D12" s="14">
        <f t="shared" si="1"/>
        <v>0</v>
      </c>
      <c r="E12" s="34">
        <v>0</v>
      </c>
      <c r="F12" s="34">
        <v>0</v>
      </c>
      <c r="G12" s="34">
        <v>0</v>
      </c>
      <c r="H12" s="14">
        <f t="shared" si="2"/>
        <v>0</v>
      </c>
      <c r="I12" s="34"/>
      <c r="J12" s="34"/>
      <c r="K12" s="34">
        <v>0</v>
      </c>
      <c r="L12" s="14">
        <f t="shared" si="3"/>
        <v>0</v>
      </c>
      <c r="M12" s="34">
        <v>0</v>
      </c>
      <c r="N12" s="34">
        <v>0</v>
      </c>
      <c r="O12" s="34">
        <v>0</v>
      </c>
      <c r="P12" s="14">
        <f t="shared" si="4"/>
        <v>0</v>
      </c>
      <c r="Q12" s="34">
        <v>0</v>
      </c>
      <c r="R12" s="34">
        <v>0</v>
      </c>
      <c r="S12" s="34">
        <v>0</v>
      </c>
    </row>
    <row r="13" spans="1:19" s="36" customFormat="1" hidden="1" x14ac:dyDescent="0.2">
      <c r="A13" s="50">
        <v>7</v>
      </c>
      <c r="B13" s="39"/>
      <c r="C13" s="14">
        <f t="shared" si="0"/>
        <v>0</v>
      </c>
      <c r="D13" s="14">
        <f t="shared" si="1"/>
        <v>0</v>
      </c>
      <c r="E13" s="34">
        <v>0</v>
      </c>
      <c r="F13" s="34">
        <v>0</v>
      </c>
      <c r="G13" s="34">
        <v>0</v>
      </c>
      <c r="H13" s="14">
        <f t="shared" si="2"/>
        <v>0</v>
      </c>
      <c r="I13" s="34">
        <v>0</v>
      </c>
      <c r="J13" s="34">
        <v>0</v>
      </c>
      <c r="K13" s="34">
        <v>0</v>
      </c>
      <c r="L13" s="14">
        <f t="shared" si="3"/>
        <v>0</v>
      </c>
      <c r="M13" s="34">
        <v>0</v>
      </c>
      <c r="N13" s="34">
        <v>0</v>
      </c>
      <c r="O13" s="34">
        <v>0</v>
      </c>
      <c r="P13" s="14">
        <f t="shared" si="4"/>
        <v>0</v>
      </c>
      <c r="Q13" s="34">
        <v>0</v>
      </c>
      <c r="R13" s="34">
        <v>0</v>
      </c>
      <c r="S13" s="34">
        <v>0</v>
      </c>
    </row>
    <row r="14" spans="1:19" s="36" customFormat="1" ht="28.9" customHeight="1" x14ac:dyDescent="0.2">
      <c r="A14" s="95" t="s">
        <v>76</v>
      </c>
      <c r="B14" s="96" t="s">
        <v>77</v>
      </c>
      <c r="C14" s="10">
        <f t="shared" si="0"/>
        <v>67781</v>
      </c>
      <c r="D14" s="10">
        <f>E14+F14+G14</f>
        <v>15094</v>
      </c>
      <c r="E14" s="10">
        <f>E15+E24</f>
        <v>5116</v>
      </c>
      <c r="F14" s="10">
        <f>F15+F24</f>
        <v>5043</v>
      </c>
      <c r="G14" s="10">
        <f>G15+G24</f>
        <v>4935</v>
      </c>
      <c r="H14" s="10">
        <f t="shared" si="2"/>
        <v>17317</v>
      </c>
      <c r="I14" s="10">
        <f>I15+I24</f>
        <v>6238</v>
      </c>
      <c r="J14" s="10">
        <f>J15+J24</f>
        <v>5538</v>
      </c>
      <c r="K14" s="10">
        <f>K15+K24</f>
        <v>5541</v>
      </c>
      <c r="L14" s="10">
        <f t="shared" si="3"/>
        <v>17685</v>
      </c>
      <c r="M14" s="10">
        <f>M15+M24</f>
        <v>6438</v>
      </c>
      <c r="N14" s="10">
        <f>N15+N24</f>
        <v>5639</v>
      </c>
      <c r="O14" s="10">
        <f>O15+O24</f>
        <v>5608</v>
      </c>
      <c r="P14" s="10">
        <f t="shared" si="4"/>
        <v>17685</v>
      </c>
      <c r="Q14" s="10">
        <f>Q15+Q24</f>
        <v>6439</v>
      </c>
      <c r="R14" s="10">
        <f>R15+R24</f>
        <v>5638</v>
      </c>
      <c r="S14" s="10">
        <f>S15+S24</f>
        <v>5608</v>
      </c>
    </row>
    <row r="15" spans="1:19" s="36" customFormat="1" x14ac:dyDescent="0.2">
      <c r="A15" s="98" t="s">
        <v>78</v>
      </c>
      <c r="B15" s="99" t="s">
        <v>79</v>
      </c>
      <c r="C15" s="14">
        <f t="shared" si="0"/>
        <v>32387</v>
      </c>
      <c r="D15" s="14">
        <f>E15+F15+G15</f>
        <v>6880</v>
      </c>
      <c r="E15" s="14">
        <f>SUM(E16:E23)</f>
        <v>2378</v>
      </c>
      <c r="F15" s="14">
        <f>SUM(F16:F23)</f>
        <v>2305</v>
      </c>
      <c r="G15" s="14">
        <f>SUM(G16:G23)</f>
        <v>2197</v>
      </c>
      <c r="H15" s="14">
        <f t="shared" si="2"/>
        <v>8257</v>
      </c>
      <c r="I15" s="14">
        <f>SUM(I16:I23)</f>
        <v>3218</v>
      </c>
      <c r="J15" s="14">
        <f>SUM(J16:J23)</f>
        <v>2518</v>
      </c>
      <c r="K15" s="14">
        <f>SUM(K16:K23)</f>
        <v>2521</v>
      </c>
      <c r="L15" s="14">
        <f t="shared" si="3"/>
        <v>8625</v>
      </c>
      <c r="M15" s="14">
        <f>SUM(M16:M23)</f>
        <v>3418</v>
      </c>
      <c r="N15" s="14">
        <f>SUM(N16:N23)</f>
        <v>2619</v>
      </c>
      <c r="O15" s="14">
        <f>SUM(O16:O23)</f>
        <v>2588</v>
      </c>
      <c r="P15" s="14">
        <f t="shared" si="4"/>
        <v>8625</v>
      </c>
      <c r="Q15" s="14">
        <f>SUM(Q16:Q23)</f>
        <v>3419</v>
      </c>
      <c r="R15" s="14">
        <f>SUM(R16:R23)</f>
        <v>2618</v>
      </c>
      <c r="S15" s="14">
        <f>SUM(S16:S23)</f>
        <v>2588</v>
      </c>
    </row>
    <row r="16" spans="1:19" s="36" customFormat="1" x14ac:dyDescent="0.2">
      <c r="A16" s="50">
        <v>1</v>
      </c>
      <c r="B16" s="100" t="s">
        <v>80</v>
      </c>
      <c r="C16" s="14">
        <f t="shared" si="0"/>
        <v>9332</v>
      </c>
      <c r="D16" s="14">
        <f t="shared" si="1"/>
        <v>2121</v>
      </c>
      <c r="E16" s="34">
        <v>707</v>
      </c>
      <c r="F16" s="34">
        <v>707</v>
      </c>
      <c r="G16" s="34">
        <v>707</v>
      </c>
      <c r="H16" s="14">
        <f t="shared" si="2"/>
        <v>2340</v>
      </c>
      <c r="I16" s="34">
        <v>780</v>
      </c>
      <c r="J16" s="34">
        <v>780</v>
      </c>
      <c r="K16" s="34">
        <v>780</v>
      </c>
      <c r="L16" s="14">
        <f t="shared" si="3"/>
        <v>2435</v>
      </c>
      <c r="M16" s="34">
        <v>811</v>
      </c>
      <c r="N16" s="34">
        <v>812</v>
      </c>
      <c r="O16" s="34">
        <v>812</v>
      </c>
      <c r="P16" s="14">
        <f t="shared" si="4"/>
        <v>2436</v>
      </c>
      <c r="Q16" s="34">
        <v>812</v>
      </c>
      <c r="R16" s="34">
        <v>812</v>
      </c>
      <c r="S16" s="34">
        <v>812</v>
      </c>
    </row>
    <row r="17" spans="1:19" s="36" customFormat="1" x14ac:dyDescent="0.2">
      <c r="A17" s="50">
        <v>2</v>
      </c>
      <c r="B17" s="101" t="s">
        <v>81</v>
      </c>
      <c r="C17" s="14">
        <f t="shared" si="0"/>
        <v>2553</v>
      </c>
      <c r="D17" s="14">
        <f t="shared" si="1"/>
        <v>555</v>
      </c>
      <c r="E17" s="34">
        <v>185</v>
      </c>
      <c r="F17" s="34">
        <v>185</v>
      </c>
      <c r="G17" s="34">
        <v>185</v>
      </c>
      <c r="H17" s="14">
        <f t="shared" si="2"/>
        <v>666</v>
      </c>
      <c r="I17" s="34">
        <v>222</v>
      </c>
      <c r="J17" s="34">
        <v>222</v>
      </c>
      <c r="K17" s="34">
        <v>222</v>
      </c>
      <c r="L17" s="14">
        <f t="shared" si="3"/>
        <v>666</v>
      </c>
      <c r="M17" s="34">
        <v>222</v>
      </c>
      <c r="N17" s="34">
        <v>222</v>
      </c>
      <c r="O17" s="34">
        <v>222</v>
      </c>
      <c r="P17" s="14">
        <f t="shared" si="4"/>
        <v>666</v>
      </c>
      <c r="Q17" s="34">
        <v>222</v>
      </c>
      <c r="R17" s="34">
        <v>222</v>
      </c>
      <c r="S17" s="34">
        <v>222</v>
      </c>
    </row>
    <row r="18" spans="1:19" s="36" customFormat="1" x14ac:dyDescent="0.2">
      <c r="A18" s="50">
        <v>3</v>
      </c>
      <c r="B18" s="102" t="s">
        <v>82</v>
      </c>
      <c r="C18" s="14">
        <f t="shared" si="0"/>
        <v>8603</v>
      </c>
      <c r="D18" s="14">
        <f>E18+F18+G18</f>
        <v>1871</v>
      </c>
      <c r="E18" s="34">
        <v>537</v>
      </c>
      <c r="F18" s="34">
        <v>721</v>
      </c>
      <c r="G18" s="34">
        <v>613</v>
      </c>
      <c r="H18" s="14">
        <f t="shared" si="2"/>
        <v>2244</v>
      </c>
      <c r="I18" s="34">
        <v>748</v>
      </c>
      <c r="J18" s="34">
        <v>748</v>
      </c>
      <c r="K18" s="34">
        <v>748</v>
      </c>
      <c r="L18" s="14">
        <f t="shared" si="3"/>
        <v>2244</v>
      </c>
      <c r="M18" s="34">
        <v>748</v>
      </c>
      <c r="N18" s="34">
        <v>748</v>
      </c>
      <c r="O18" s="34">
        <v>748</v>
      </c>
      <c r="P18" s="14">
        <f t="shared" si="4"/>
        <v>2244</v>
      </c>
      <c r="Q18" s="34">
        <v>748</v>
      </c>
      <c r="R18" s="34">
        <v>748</v>
      </c>
      <c r="S18" s="34">
        <v>748</v>
      </c>
    </row>
    <row r="19" spans="1:19" s="36" customFormat="1" x14ac:dyDescent="0.2">
      <c r="A19" s="50">
        <v>4</v>
      </c>
      <c r="B19" s="102" t="s">
        <v>83</v>
      </c>
      <c r="C19" s="14">
        <f t="shared" si="0"/>
        <v>255</v>
      </c>
      <c r="D19" s="14">
        <f t="shared" si="1"/>
        <v>57</v>
      </c>
      <c r="E19" s="34">
        <v>19</v>
      </c>
      <c r="F19" s="34">
        <v>19</v>
      </c>
      <c r="G19" s="34">
        <v>19</v>
      </c>
      <c r="H19" s="14">
        <f t="shared" si="2"/>
        <v>66</v>
      </c>
      <c r="I19" s="34">
        <v>22</v>
      </c>
      <c r="J19" s="34">
        <v>22</v>
      </c>
      <c r="K19" s="34">
        <v>22</v>
      </c>
      <c r="L19" s="14">
        <f t="shared" si="3"/>
        <v>66</v>
      </c>
      <c r="M19" s="34">
        <v>22</v>
      </c>
      <c r="N19" s="34">
        <v>22</v>
      </c>
      <c r="O19" s="34">
        <v>22</v>
      </c>
      <c r="P19" s="14">
        <f t="shared" si="4"/>
        <v>66</v>
      </c>
      <c r="Q19" s="34">
        <v>22</v>
      </c>
      <c r="R19" s="34">
        <v>22</v>
      </c>
      <c r="S19" s="34">
        <v>22</v>
      </c>
    </row>
    <row r="20" spans="1:19" s="36" customFormat="1" x14ac:dyDescent="0.2">
      <c r="A20" s="50">
        <v>5</v>
      </c>
      <c r="B20" s="100" t="s">
        <v>84</v>
      </c>
      <c r="C20" s="14">
        <f>D20+H20+L20+P20</f>
        <v>1756</v>
      </c>
      <c r="D20" s="14">
        <f>E20+F20+G20</f>
        <v>100</v>
      </c>
      <c r="E20" s="34">
        <v>40</v>
      </c>
      <c r="F20" s="34">
        <v>30</v>
      </c>
      <c r="G20" s="34">
        <v>30</v>
      </c>
      <c r="H20" s="14">
        <f>I20+J20+K20</f>
        <v>552</v>
      </c>
      <c r="I20" s="34">
        <v>184</v>
      </c>
      <c r="J20" s="34">
        <v>184</v>
      </c>
      <c r="K20" s="34">
        <v>184</v>
      </c>
      <c r="L20" s="14">
        <f>M20+N20+O20</f>
        <v>552</v>
      </c>
      <c r="M20" s="34">
        <v>184</v>
      </c>
      <c r="N20" s="34">
        <v>184</v>
      </c>
      <c r="O20" s="34">
        <v>184</v>
      </c>
      <c r="P20" s="14">
        <f>Q20+R20+S20</f>
        <v>552</v>
      </c>
      <c r="Q20" s="34">
        <v>184</v>
      </c>
      <c r="R20" s="34">
        <v>184</v>
      </c>
      <c r="S20" s="34">
        <v>184</v>
      </c>
    </row>
    <row r="21" spans="1:19" s="36" customFormat="1" x14ac:dyDescent="0.2">
      <c r="A21" s="50">
        <v>6</v>
      </c>
      <c r="B21" s="100" t="s">
        <v>85</v>
      </c>
      <c r="C21" s="14">
        <f t="shared" si="0"/>
        <v>3888</v>
      </c>
      <c r="D21" s="14">
        <f>E21+F21+G21</f>
        <v>1276</v>
      </c>
      <c r="E21" s="34">
        <v>490</v>
      </c>
      <c r="F21" s="34">
        <v>393</v>
      </c>
      <c r="G21" s="34">
        <v>393</v>
      </c>
      <c r="H21" s="14">
        <f t="shared" si="2"/>
        <v>689</v>
      </c>
      <c r="I21" s="34">
        <v>162</v>
      </c>
      <c r="J21" s="34">
        <v>262</v>
      </c>
      <c r="K21" s="34">
        <v>265</v>
      </c>
      <c r="L21" s="14">
        <f t="shared" si="3"/>
        <v>962</v>
      </c>
      <c r="M21" s="34">
        <v>331</v>
      </c>
      <c r="N21" s="34">
        <v>331</v>
      </c>
      <c r="O21" s="34">
        <v>300</v>
      </c>
      <c r="P21" s="14">
        <f t="shared" si="4"/>
        <v>961</v>
      </c>
      <c r="Q21" s="34">
        <v>331</v>
      </c>
      <c r="R21" s="34">
        <v>330</v>
      </c>
      <c r="S21" s="34">
        <v>300</v>
      </c>
    </row>
    <row r="22" spans="1:19" s="36" customFormat="1" x14ac:dyDescent="0.2">
      <c r="A22" s="50">
        <v>7</v>
      </c>
      <c r="B22" s="100" t="s">
        <v>86</v>
      </c>
      <c r="C22" s="14">
        <f t="shared" si="0"/>
        <v>2100</v>
      </c>
      <c r="D22" s="14">
        <f>E22+F22+G22</f>
        <v>0</v>
      </c>
      <c r="E22" s="34">
        <v>0</v>
      </c>
      <c r="F22" s="34">
        <v>0</v>
      </c>
      <c r="G22" s="34">
        <v>0</v>
      </c>
      <c r="H22" s="14">
        <f t="shared" si="2"/>
        <v>700</v>
      </c>
      <c r="I22" s="34">
        <v>700</v>
      </c>
      <c r="J22" s="34">
        <v>0</v>
      </c>
      <c r="K22" s="34">
        <v>0</v>
      </c>
      <c r="L22" s="14">
        <f t="shared" si="3"/>
        <v>700</v>
      </c>
      <c r="M22" s="34">
        <v>700</v>
      </c>
      <c r="N22" s="34">
        <v>0</v>
      </c>
      <c r="O22" s="34">
        <v>0</v>
      </c>
      <c r="P22" s="14">
        <f t="shared" si="4"/>
        <v>700</v>
      </c>
      <c r="Q22" s="34">
        <v>700</v>
      </c>
      <c r="R22" s="34">
        <v>0</v>
      </c>
      <c r="S22" s="34">
        <v>0</v>
      </c>
    </row>
    <row r="23" spans="1:19" s="36" customFormat="1" x14ac:dyDescent="0.2">
      <c r="A23" s="50">
        <v>8</v>
      </c>
      <c r="B23" s="100" t="s">
        <v>87</v>
      </c>
      <c r="C23" s="14">
        <f t="shared" si="0"/>
        <v>3900</v>
      </c>
      <c r="D23" s="14">
        <f>E23+F23+G23</f>
        <v>900</v>
      </c>
      <c r="E23" s="34">
        <v>400</v>
      </c>
      <c r="F23" s="34">
        <v>250</v>
      </c>
      <c r="G23" s="34">
        <v>250</v>
      </c>
      <c r="H23" s="14">
        <f t="shared" si="2"/>
        <v>1000</v>
      </c>
      <c r="I23" s="34">
        <v>400</v>
      </c>
      <c r="J23" s="34">
        <v>300</v>
      </c>
      <c r="K23" s="34">
        <v>300</v>
      </c>
      <c r="L23" s="14">
        <f t="shared" si="3"/>
        <v>1000</v>
      </c>
      <c r="M23" s="34">
        <v>400</v>
      </c>
      <c r="N23" s="34">
        <v>300</v>
      </c>
      <c r="O23" s="34">
        <v>300</v>
      </c>
      <c r="P23" s="14">
        <f t="shared" si="4"/>
        <v>1000</v>
      </c>
      <c r="Q23" s="34">
        <v>400</v>
      </c>
      <c r="R23" s="34">
        <v>300</v>
      </c>
      <c r="S23" s="34">
        <v>300</v>
      </c>
    </row>
    <row r="24" spans="1:19" s="36" customFormat="1" x14ac:dyDescent="0.2">
      <c r="A24" s="98" t="s">
        <v>88</v>
      </c>
      <c r="B24" s="99" t="s">
        <v>89</v>
      </c>
      <c r="C24" s="14">
        <f t="shared" si="0"/>
        <v>35394</v>
      </c>
      <c r="D24" s="14">
        <f>E24+F24+G24</f>
        <v>8214</v>
      </c>
      <c r="E24" s="14">
        <f>SUM(E25:E27)</f>
        <v>2738</v>
      </c>
      <c r="F24" s="14">
        <f>SUM(F25:F27)</f>
        <v>2738</v>
      </c>
      <c r="G24" s="14">
        <f>SUM(G25:G27)</f>
        <v>2738</v>
      </c>
      <c r="H24" s="14">
        <f t="shared" si="2"/>
        <v>9060</v>
      </c>
      <c r="I24" s="14">
        <f>SUM(I25:I27)</f>
        <v>3020</v>
      </c>
      <c r="J24" s="14">
        <f>SUM(J25:J27)</f>
        <v>3020</v>
      </c>
      <c r="K24" s="14">
        <f>SUM(K25:K27)</f>
        <v>3020</v>
      </c>
      <c r="L24" s="14">
        <f t="shared" si="3"/>
        <v>9060</v>
      </c>
      <c r="M24" s="14">
        <f>SUM(M25:M27)</f>
        <v>3020</v>
      </c>
      <c r="N24" s="14">
        <f>SUM(N25:N27)</f>
        <v>3020</v>
      </c>
      <c r="O24" s="14">
        <f>SUM(O25:O27)</f>
        <v>3020</v>
      </c>
      <c r="P24" s="14">
        <f t="shared" si="4"/>
        <v>9060</v>
      </c>
      <c r="Q24" s="14">
        <f>SUM(Q25:Q27)</f>
        <v>3020</v>
      </c>
      <c r="R24" s="14">
        <f>SUM(R25:R27)</f>
        <v>3020</v>
      </c>
      <c r="S24" s="14">
        <f>SUM(S25:S27)</f>
        <v>3020</v>
      </c>
    </row>
    <row r="25" spans="1:19" s="107" customFormat="1" x14ac:dyDescent="0.2">
      <c r="A25" s="103">
        <v>1</v>
      </c>
      <c r="B25" s="104" t="s">
        <v>90</v>
      </c>
      <c r="C25" s="105">
        <f t="shared" si="0"/>
        <v>15480</v>
      </c>
      <c r="D25" s="105">
        <f t="shared" si="1"/>
        <v>3600</v>
      </c>
      <c r="E25" s="106">
        <v>1200</v>
      </c>
      <c r="F25" s="106">
        <v>1200</v>
      </c>
      <c r="G25" s="106">
        <v>1200</v>
      </c>
      <c r="H25" s="105">
        <f>I25+J25+K25</f>
        <v>3960</v>
      </c>
      <c r="I25" s="106">
        <v>1320</v>
      </c>
      <c r="J25" s="106">
        <v>1320</v>
      </c>
      <c r="K25" s="106">
        <v>1320</v>
      </c>
      <c r="L25" s="105">
        <f t="shared" si="3"/>
        <v>3960</v>
      </c>
      <c r="M25" s="106">
        <v>1320</v>
      </c>
      <c r="N25" s="106">
        <v>1320</v>
      </c>
      <c r="O25" s="106">
        <v>1320</v>
      </c>
      <c r="P25" s="105">
        <f t="shared" si="4"/>
        <v>3960</v>
      </c>
      <c r="Q25" s="106">
        <v>1320</v>
      </c>
      <c r="R25" s="106">
        <v>1320</v>
      </c>
      <c r="S25" s="106">
        <v>1320</v>
      </c>
    </row>
    <row r="26" spans="1:19" s="107" customFormat="1" ht="20.45" hidden="1" customHeight="1" x14ac:dyDescent="0.2">
      <c r="A26" s="103">
        <v>2</v>
      </c>
      <c r="B26" s="39"/>
      <c r="C26" s="105">
        <f t="shared" si="0"/>
        <v>0</v>
      </c>
      <c r="D26" s="105">
        <f t="shared" si="1"/>
        <v>0</v>
      </c>
      <c r="E26" s="34">
        <v>0</v>
      </c>
      <c r="F26" s="34">
        <v>0</v>
      </c>
      <c r="G26" s="34">
        <v>0</v>
      </c>
      <c r="H26" s="105">
        <f>I26+J26+K26</f>
        <v>0</v>
      </c>
      <c r="I26" s="106">
        <v>0</v>
      </c>
      <c r="J26" s="106">
        <v>0</v>
      </c>
      <c r="K26" s="106">
        <v>0</v>
      </c>
      <c r="L26" s="105">
        <f t="shared" si="3"/>
        <v>0</v>
      </c>
      <c r="M26" s="106">
        <v>0</v>
      </c>
      <c r="N26" s="106">
        <v>0</v>
      </c>
      <c r="O26" s="106">
        <v>0</v>
      </c>
      <c r="P26" s="105">
        <f>Q26+R26+S26</f>
        <v>0</v>
      </c>
      <c r="Q26" s="106">
        <v>0</v>
      </c>
      <c r="R26" s="106">
        <v>0</v>
      </c>
      <c r="S26" s="106">
        <v>0</v>
      </c>
    </row>
    <row r="27" spans="1:19" s="107" customFormat="1" ht="29.45" customHeight="1" x14ac:dyDescent="0.2">
      <c r="A27" s="103">
        <v>2</v>
      </c>
      <c r="B27" s="104" t="s">
        <v>91</v>
      </c>
      <c r="C27" s="105">
        <f t="shared" si="0"/>
        <v>19914</v>
      </c>
      <c r="D27" s="105">
        <f t="shared" si="1"/>
        <v>4614</v>
      </c>
      <c r="E27" s="106">
        <v>1538</v>
      </c>
      <c r="F27" s="106">
        <v>1538</v>
      </c>
      <c r="G27" s="106">
        <v>1538</v>
      </c>
      <c r="H27" s="105">
        <f>I27+J27+K27</f>
        <v>5100</v>
      </c>
      <c r="I27" s="106">
        <v>1700</v>
      </c>
      <c r="J27" s="106">
        <v>1700</v>
      </c>
      <c r="K27" s="106">
        <v>1700</v>
      </c>
      <c r="L27" s="105">
        <f t="shared" si="3"/>
        <v>5100</v>
      </c>
      <c r="M27" s="106">
        <v>1700</v>
      </c>
      <c r="N27" s="106">
        <v>1700</v>
      </c>
      <c r="O27" s="106">
        <v>1700</v>
      </c>
      <c r="P27" s="105">
        <f t="shared" si="4"/>
        <v>5100</v>
      </c>
      <c r="Q27" s="106">
        <v>1700</v>
      </c>
      <c r="R27" s="106">
        <v>1700</v>
      </c>
      <c r="S27" s="106">
        <v>1700</v>
      </c>
    </row>
    <row r="28" spans="1:19" s="36" customFormat="1" x14ac:dyDescent="0.2">
      <c r="A28" s="95" t="s">
        <v>92</v>
      </c>
      <c r="B28" s="96" t="s">
        <v>93</v>
      </c>
      <c r="C28" s="10">
        <f>D28+H28+L28+P28</f>
        <v>23100</v>
      </c>
      <c r="D28" s="10">
        <f t="shared" si="1"/>
        <v>6700</v>
      </c>
      <c r="E28" s="10">
        <f>E29</f>
        <v>3000</v>
      </c>
      <c r="F28" s="10">
        <f>F29</f>
        <v>100</v>
      </c>
      <c r="G28" s="10">
        <f>G29</f>
        <v>3600</v>
      </c>
      <c r="H28" s="10">
        <f>I28+J28+K28</f>
        <v>5000</v>
      </c>
      <c r="I28" s="10">
        <f>I29</f>
        <v>3000</v>
      </c>
      <c r="J28" s="10">
        <f>J29</f>
        <v>1000</v>
      </c>
      <c r="K28" s="10">
        <f>K29</f>
        <v>1000</v>
      </c>
      <c r="L28" s="10">
        <f t="shared" si="3"/>
        <v>6400</v>
      </c>
      <c r="M28" s="10">
        <f>M29</f>
        <v>1900</v>
      </c>
      <c r="N28" s="10">
        <f>N29</f>
        <v>1000</v>
      </c>
      <c r="O28" s="10">
        <f>O29</f>
        <v>3500</v>
      </c>
      <c r="P28" s="10">
        <f>Q28+R28+S28</f>
        <v>5000</v>
      </c>
      <c r="Q28" s="10">
        <f>Q29</f>
        <v>5000</v>
      </c>
      <c r="R28" s="10">
        <f>R29</f>
        <v>0</v>
      </c>
      <c r="S28" s="10">
        <f>S29</f>
        <v>0</v>
      </c>
    </row>
    <row r="29" spans="1:19" s="36" customFormat="1" x14ac:dyDescent="0.2">
      <c r="A29" s="98" t="s">
        <v>94</v>
      </c>
      <c r="B29" s="108" t="s">
        <v>93</v>
      </c>
      <c r="C29" s="14">
        <f>D29+H29+L29+P29</f>
        <v>23100</v>
      </c>
      <c r="D29" s="14">
        <f>E29+F29+G29</f>
        <v>6700</v>
      </c>
      <c r="E29" s="14">
        <f>SUM(E30:E55)</f>
        <v>3000</v>
      </c>
      <c r="F29" s="14">
        <f>SUM(F30:F55)</f>
        <v>100</v>
      </c>
      <c r="G29" s="14">
        <f>SUM(G30:G55)</f>
        <v>3600</v>
      </c>
      <c r="H29" s="105">
        <f>I29+J29+K29</f>
        <v>5000</v>
      </c>
      <c r="I29" s="14">
        <f>SUM(I30:I54)</f>
        <v>3000</v>
      </c>
      <c r="J29" s="14">
        <f>SUM(J30:J54)</f>
        <v>1000</v>
      </c>
      <c r="K29" s="14">
        <f>SUM(K30:K54)</f>
        <v>1000</v>
      </c>
      <c r="L29" s="105">
        <f t="shared" si="3"/>
        <v>6400</v>
      </c>
      <c r="M29" s="14">
        <f>SUM(M30:M54)</f>
        <v>1900</v>
      </c>
      <c r="N29" s="14">
        <f>SUM(N30:N54)</f>
        <v>1000</v>
      </c>
      <c r="O29" s="14">
        <f>SUM(O30:O54)</f>
        <v>3500</v>
      </c>
      <c r="P29" s="105">
        <f t="shared" ref="P29:P55" si="5">Q29+R29+S29</f>
        <v>5000</v>
      </c>
      <c r="Q29" s="14">
        <f>SUM(Q30:Q54)</f>
        <v>5000</v>
      </c>
      <c r="R29" s="14">
        <f>SUM(R30:R54)</f>
        <v>0</v>
      </c>
      <c r="S29" s="14">
        <f>SUM(S30:S54)</f>
        <v>0</v>
      </c>
    </row>
    <row r="30" spans="1:19" s="107" customFormat="1" ht="27.6" hidden="1" customHeight="1" x14ac:dyDescent="0.2">
      <c r="A30" s="103">
        <v>1</v>
      </c>
      <c r="B30" s="109" t="s">
        <v>95</v>
      </c>
      <c r="C30" s="105">
        <f t="shared" si="0"/>
        <v>0</v>
      </c>
      <c r="D30" s="105">
        <f t="shared" si="1"/>
        <v>0</v>
      </c>
      <c r="E30" s="106">
        <v>0</v>
      </c>
      <c r="F30" s="106">
        <v>0</v>
      </c>
      <c r="G30" s="106">
        <v>0</v>
      </c>
      <c r="H30" s="105">
        <f t="shared" si="2"/>
        <v>0</v>
      </c>
      <c r="I30" s="106">
        <v>0</v>
      </c>
      <c r="J30" s="106">
        <v>0</v>
      </c>
      <c r="K30" s="106">
        <v>0</v>
      </c>
      <c r="L30" s="105">
        <f t="shared" si="3"/>
        <v>0</v>
      </c>
      <c r="M30" s="106">
        <v>0</v>
      </c>
      <c r="N30" s="106">
        <v>0</v>
      </c>
      <c r="O30" s="106">
        <v>0</v>
      </c>
      <c r="P30" s="105">
        <f t="shared" si="5"/>
        <v>0</v>
      </c>
      <c r="Q30" s="106">
        <v>0</v>
      </c>
      <c r="R30" s="106">
        <v>0</v>
      </c>
      <c r="S30" s="106">
        <v>0</v>
      </c>
    </row>
    <row r="31" spans="1:19" s="107" customFormat="1" hidden="1" x14ac:dyDescent="0.2">
      <c r="A31" s="103"/>
      <c r="B31" s="109" t="s">
        <v>96</v>
      </c>
      <c r="C31" s="105">
        <f t="shared" si="0"/>
        <v>0</v>
      </c>
      <c r="D31" s="105">
        <f t="shared" si="1"/>
        <v>0</v>
      </c>
      <c r="E31" s="106">
        <v>0</v>
      </c>
      <c r="F31" s="106">
        <v>0</v>
      </c>
      <c r="G31" s="106">
        <v>0</v>
      </c>
      <c r="H31" s="105">
        <f t="shared" si="2"/>
        <v>0</v>
      </c>
      <c r="I31" s="106">
        <v>0</v>
      </c>
      <c r="J31" s="106">
        <v>0</v>
      </c>
      <c r="K31" s="106">
        <v>0</v>
      </c>
      <c r="L31" s="105">
        <f t="shared" si="3"/>
        <v>0</v>
      </c>
      <c r="M31" s="106">
        <v>0</v>
      </c>
      <c r="N31" s="106">
        <v>0</v>
      </c>
      <c r="O31" s="106">
        <v>0</v>
      </c>
      <c r="P31" s="105">
        <f t="shared" si="5"/>
        <v>0</v>
      </c>
      <c r="Q31" s="106">
        <v>0</v>
      </c>
      <c r="R31" s="106">
        <v>0</v>
      </c>
      <c r="S31" s="106">
        <v>0</v>
      </c>
    </row>
    <row r="32" spans="1:19" s="107" customFormat="1" ht="38.25" hidden="1" x14ac:dyDescent="0.2">
      <c r="A32" s="103">
        <v>2</v>
      </c>
      <c r="B32" s="109" t="s">
        <v>97</v>
      </c>
      <c r="C32" s="105">
        <f t="shared" si="0"/>
        <v>0</v>
      </c>
      <c r="D32" s="105">
        <f t="shared" si="1"/>
        <v>0</v>
      </c>
      <c r="E32" s="106">
        <v>0</v>
      </c>
      <c r="F32" s="106">
        <v>0</v>
      </c>
      <c r="G32" s="106">
        <v>0</v>
      </c>
      <c r="H32" s="105">
        <f t="shared" si="2"/>
        <v>0</v>
      </c>
      <c r="I32" s="106">
        <v>0</v>
      </c>
      <c r="J32" s="106">
        <v>0</v>
      </c>
      <c r="K32" s="106">
        <v>0</v>
      </c>
      <c r="L32" s="105">
        <f t="shared" si="3"/>
        <v>0</v>
      </c>
      <c r="M32" s="106">
        <v>0</v>
      </c>
      <c r="N32" s="106">
        <v>0</v>
      </c>
      <c r="O32" s="106">
        <v>0</v>
      </c>
      <c r="P32" s="105">
        <f t="shared" si="5"/>
        <v>0</v>
      </c>
      <c r="Q32" s="106">
        <v>0</v>
      </c>
      <c r="R32" s="106">
        <v>0</v>
      </c>
      <c r="S32" s="106">
        <v>0</v>
      </c>
    </row>
    <row r="33" spans="1:19" s="107" customFormat="1" ht="25.5" hidden="1" x14ac:dyDescent="0.2">
      <c r="A33" s="103">
        <v>3</v>
      </c>
      <c r="B33" s="109" t="s">
        <v>98</v>
      </c>
      <c r="C33" s="105">
        <f t="shared" si="0"/>
        <v>0</v>
      </c>
      <c r="D33" s="105">
        <f t="shared" si="1"/>
        <v>0</v>
      </c>
      <c r="E33" s="106">
        <v>0</v>
      </c>
      <c r="F33" s="106">
        <v>0</v>
      </c>
      <c r="G33" s="106">
        <v>0</v>
      </c>
      <c r="H33" s="105">
        <f t="shared" si="2"/>
        <v>0</v>
      </c>
      <c r="I33" s="106">
        <v>0</v>
      </c>
      <c r="J33" s="106">
        <v>0</v>
      </c>
      <c r="K33" s="106">
        <v>0</v>
      </c>
      <c r="L33" s="105">
        <f t="shared" si="3"/>
        <v>0</v>
      </c>
      <c r="M33" s="106">
        <v>0</v>
      </c>
      <c r="N33" s="106">
        <v>0</v>
      </c>
      <c r="O33" s="106">
        <v>0</v>
      </c>
      <c r="P33" s="105">
        <f t="shared" si="5"/>
        <v>0</v>
      </c>
      <c r="Q33" s="106">
        <v>0</v>
      </c>
      <c r="R33" s="106">
        <v>0</v>
      </c>
      <c r="S33" s="106">
        <v>0</v>
      </c>
    </row>
    <row r="34" spans="1:19" s="107" customFormat="1" hidden="1" x14ac:dyDescent="0.2">
      <c r="A34" s="103">
        <v>4</v>
      </c>
      <c r="B34" s="109" t="s">
        <v>99</v>
      </c>
      <c r="C34" s="105">
        <f t="shared" si="0"/>
        <v>0</v>
      </c>
      <c r="D34" s="105">
        <f t="shared" si="1"/>
        <v>0</v>
      </c>
      <c r="E34" s="106">
        <v>0</v>
      </c>
      <c r="F34" s="106">
        <v>0</v>
      </c>
      <c r="G34" s="106">
        <v>0</v>
      </c>
      <c r="H34" s="105">
        <f t="shared" si="2"/>
        <v>0</v>
      </c>
      <c r="I34" s="106">
        <v>0</v>
      </c>
      <c r="J34" s="106">
        <v>0</v>
      </c>
      <c r="K34" s="106">
        <v>0</v>
      </c>
      <c r="L34" s="105">
        <f t="shared" si="3"/>
        <v>0</v>
      </c>
      <c r="M34" s="106">
        <v>0</v>
      </c>
      <c r="N34" s="106">
        <v>0</v>
      </c>
      <c r="O34" s="106">
        <v>0</v>
      </c>
      <c r="P34" s="105">
        <f t="shared" si="5"/>
        <v>0</v>
      </c>
      <c r="Q34" s="106">
        <v>0</v>
      </c>
      <c r="R34" s="106">
        <v>0</v>
      </c>
      <c r="S34" s="106">
        <v>0</v>
      </c>
    </row>
    <row r="35" spans="1:19" s="107" customFormat="1" ht="27.6" hidden="1" customHeight="1" x14ac:dyDescent="0.2">
      <c r="A35" s="103">
        <v>5</v>
      </c>
      <c r="B35" s="109" t="s">
        <v>100</v>
      </c>
      <c r="C35" s="105">
        <f t="shared" si="0"/>
        <v>0</v>
      </c>
      <c r="D35" s="105">
        <f t="shared" si="1"/>
        <v>0</v>
      </c>
      <c r="E35" s="106">
        <v>0</v>
      </c>
      <c r="F35" s="106">
        <v>0</v>
      </c>
      <c r="G35" s="106">
        <v>0</v>
      </c>
      <c r="H35" s="105">
        <f t="shared" si="2"/>
        <v>0</v>
      </c>
      <c r="I35" s="106">
        <v>0</v>
      </c>
      <c r="J35" s="106">
        <v>0</v>
      </c>
      <c r="K35" s="106">
        <v>0</v>
      </c>
      <c r="L35" s="105">
        <f t="shared" si="3"/>
        <v>0</v>
      </c>
      <c r="M35" s="106">
        <v>0</v>
      </c>
      <c r="N35" s="106">
        <v>0</v>
      </c>
      <c r="O35" s="106">
        <v>0</v>
      </c>
      <c r="P35" s="105">
        <f t="shared" si="5"/>
        <v>0</v>
      </c>
      <c r="Q35" s="106">
        <v>0</v>
      </c>
      <c r="R35" s="106">
        <v>0</v>
      </c>
      <c r="S35" s="106">
        <v>0</v>
      </c>
    </row>
    <row r="36" spans="1:19" s="107" customFormat="1" ht="38.25" hidden="1" x14ac:dyDescent="0.2">
      <c r="A36" s="103"/>
      <c r="B36" s="110" t="s">
        <v>101</v>
      </c>
      <c r="C36" s="105">
        <f t="shared" si="0"/>
        <v>0</v>
      </c>
      <c r="D36" s="105">
        <f t="shared" si="1"/>
        <v>0</v>
      </c>
      <c r="E36" s="106">
        <v>0</v>
      </c>
      <c r="F36" s="106">
        <v>0</v>
      </c>
      <c r="G36" s="106">
        <v>0</v>
      </c>
      <c r="H36" s="105">
        <f t="shared" si="2"/>
        <v>0</v>
      </c>
      <c r="I36" s="106">
        <v>0</v>
      </c>
      <c r="J36" s="106">
        <v>0</v>
      </c>
      <c r="K36" s="106">
        <v>0</v>
      </c>
      <c r="L36" s="105">
        <f t="shared" si="3"/>
        <v>0</v>
      </c>
      <c r="M36" s="106">
        <v>0</v>
      </c>
      <c r="N36" s="106">
        <v>0</v>
      </c>
      <c r="O36" s="106">
        <v>0</v>
      </c>
      <c r="P36" s="105">
        <f t="shared" si="5"/>
        <v>0</v>
      </c>
      <c r="Q36" s="106">
        <v>0</v>
      </c>
      <c r="R36" s="106">
        <v>0</v>
      </c>
      <c r="S36" s="106">
        <v>0</v>
      </c>
    </row>
    <row r="37" spans="1:19" s="107" customFormat="1" hidden="1" x14ac:dyDescent="0.2">
      <c r="A37" s="103"/>
      <c r="B37" s="110" t="s">
        <v>102</v>
      </c>
      <c r="C37" s="105">
        <f t="shared" si="0"/>
        <v>0</v>
      </c>
      <c r="D37" s="105">
        <f t="shared" si="1"/>
        <v>0</v>
      </c>
      <c r="E37" s="106">
        <v>0</v>
      </c>
      <c r="F37" s="106">
        <v>0</v>
      </c>
      <c r="G37" s="106">
        <v>0</v>
      </c>
      <c r="H37" s="105">
        <f t="shared" si="2"/>
        <v>0</v>
      </c>
      <c r="I37" s="106">
        <v>0</v>
      </c>
      <c r="J37" s="106">
        <v>0</v>
      </c>
      <c r="K37" s="106">
        <v>0</v>
      </c>
      <c r="L37" s="105">
        <f t="shared" si="3"/>
        <v>0</v>
      </c>
      <c r="M37" s="106">
        <v>0</v>
      </c>
      <c r="N37" s="106">
        <v>0</v>
      </c>
      <c r="O37" s="106">
        <v>0</v>
      </c>
      <c r="P37" s="105">
        <f t="shared" si="5"/>
        <v>0</v>
      </c>
      <c r="Q37" s="106">
        <v>0</v>
      </c>
      <c r="R37" s="106">
        <v>0</v>
      </c>
      <c r="S37" s="106">
        <v>0</v>
      </c>
    </row>
    <row r="38" spans="1:19" s="107" customFormat="1" hidden="1" x14ac:dyDescent="0.2">
      <c r="A38" s="103">
        <v>1</v>
      </c>
      <c r="B38" s="110" t="s">
        <v>103</v>
      </c>
      <c r="C38" s="105">
        <f t="shared" si="0"/>
        <v>0</v>
      </c>
      <c r="D38" s="105">
        <f t="shared" si="1"/>
        <v>0</v>
      </c>
      <c r="E38" s="106">
        <v>0</v>
      </c>
      <c r="F38" s="106">
        <v>0</v>
      </c>
      <c r="G38" s="106">
        <v>0</v>
      </c>
      <c r="H38" s="105">
        <f t="shared" si="2"/>
        <v>0</v>
      </c>
      <c r="I38" s="106">
        <v>0</v>
      </c>
      <c r="J38" s="106">
        <v>0</v>
      </c>
      <c r="K38" s="106">
        <v>0</v>
      </c>
      <c r="L38" s="105">
        <f t="shared" si="3"/>
        <v>0</v>
      </c>
      <c r="M38" s="106">
        <v>0</v>
      </c>
      <c r="N38" s="106">
        <v>0</v>
      </c>
      <c r="O38" s="106">
        <v>0</v>
      </c>
      <c r="P38" s="105">
        <f t="shared" si="5"/>
        <v>0</v>
      </c>
      <c r="Q38" s="106">
        <v>0</v>
      </c>
      <c r="R38" s="106">
        <v>0</v>
      </c>
      <c r="S38" s="106">
        <v>0</v>
      </c>
    </row>
    <row r="39" spans="1:19" s="107" customFormat="1" ht="25.5" hidden="1" x14ac:dyDescent="0.2">
      <c r="A39" s="103">
        <v>2</v>
      </c>
      <c r="B39" s="110" t="s">
        <v>104</v>
      </c>
      <c r="C39" s="105">
        <f t="shared" si="0"/>
        <v>0</v>
      </c>
      <c r="D39" s="105">
        <f>E39+F39+G39</f>
        <v>0</v>
      </c>
      <c r="E39" s="106">
        <v>0</v>
      </c>
      <c r="F39" s="106">
        <v>0</v>
      </c>
      <c r="G39" s="106">
        <v>0</v>
      </c>
      <c r="H39" s="105">
        <f t="shared" si="2"/>
        <v>0</v>
      </c>
      <c r="I39" s="106">
        <v>0</v>
      </c>
      <c r="J39" s="106">
        <v>0</v>
      </c>
      <c r="K39" s="106">
        <v>0</v>
      </c>
      <c r="L39" s="105">
        <f t="shared" si="3"/>
        <v>0</v>
      </c>
      <c r="M39" s="106">
        <v>0</v>
      </c>
      <c r="N39" s="106">
        <v>0</v>
      </c>
      <c r="O39" s="106">
        <v>0</v>
      </c>
      <c r="P39" s="105">
        <f t="shared" si="5"/>
        <v>0</v>
      </c>
      <c r="Q39" s="106">
        <v>0</v>
      </c>
      <c r="R39" s="106">
        <v>0</v>
      </c>
      <c r="S39" s="106">
        <v>0</v>
      </c>
    </row>
    <row r="40" spans="1:19" s="111" customFormat="1" ht="13.15" customHeight="1" x14ac:dyDescent="0.2">
      <c r="A40" s="103">
        <v>1</v>
      </c>
      <c r="B40" s="110" t="s">
        <v>105</v>
      </c>
      <c r="C40" s="105">
        <f>D40+H40+L40+P40</f>
        <v>400</v>
      </c>
      <c r="D40" s="105">
        <f>E40+F40+G40</f>
        <v>400</v>
      </c>
      <c r="E40" s="106">
        <v>400</v>
      </c>
      <c r="F40" s="106">
        <v>0</v>
      </c>
      <c r="G40" s="106">
        <v>0</v>
      </c>
      <c r="H40" s="105">
        <f t="shared" si="2"/>
        <v>0</v>
      </c>
      <c r="I40" s="106">
        <v>0</v>
      </c>
      <c r="J40" s="106">
        <v>0</v>
      </c>
      <c r="K40" s="106">
        <v>0</v>
      </c>
      <c r="L40" s="105">
        <f t="shared" si="3"/>
        <v>0</v>
      </c>
      <c r="M40" s="106">
        <v>0</v>
      </c>
      <c r="N40" s="106">
        <v>0</v>
      </c>
      <c r="O40" s="106">
        <v>0</v>
      </c>
      <c r="P40" s="105">
        <f t="shared" si="5"/>
        <v>0</v>
      </c>
      <c r="Q40" s="106">
        <v>0</v>
      </c>
      <c r="R40" s="106">
        <v>0</v>
      </c>
      <c r="S40" s="106">
        <v>0</v>
      </c>
    </row>
    <row r="41" spans="1:19" s="111" customFormat="1" ht="26.45" customHeight="1" x14ac:dyDescent="0.2">
      <c r="A41" s="103">
        <v>2</v>
      </c>
      <c r="B41" s="39" t="s">
        <v>106</v>
      </c>
      <c r="C41" s="105">
        <f>D41+H41+L41+P41</f>
        <v>1500</v>
      </c>
      <c r="D41" s="14">
        <f>E41+'[1]оборотн ср 52'!F24+'[1]оборотн ср 52'!G24</f>
        <v>1500</v>
      </c>
      <c r="E41" s="34">
        <v>1500</v>
      </c>
      <c r="F41" s="106">
        <v>0</v>
      </c>
      <c r="G41" s="106">
        <v>0</v>
      </c>
      <c r="H41" s="105">
        <f t="shared" si="2"/>
        <v>0</v>
      </c>
      <c r="I41" s="34">
        <v>0</v>
      </c>
      <c r="J41" s="34">
        <v>0</v>
      </c>
      <c r="K41" s="34">
        <v>0</v>
      </c>
      <c r="L41" s="105">
        <f t="shared" si="3"/>
        <v>0</v>
      </c>
      <c r="M41" s="106">
        <v>0</v>
      </c>
      <c r="N41" s="106">
        <v>0</v>
      </c>
      <c r="O41" s="106">
        <v>0</v>
      </c>
      <c r="P41" s="105">
        <f t="shared" si="5"/>
        <v>0</v>
      </c>
      <c r="Q41" s="106">
        <v>0</v>
      </c>
      <c r="R41" s="106">
        <v>0</v>
      </c>
      <c r="S41" s="106">
        <v>0</v>
      </c>
    </row>
    <row r="42" spans="1:19" ht="15" hidden="1" customHeight="1" x14ac:dyDescent="0.2">
      <c r="A42" s="103">
        <v>3</v>
      </c>
      <c r="B42" s="109" t="s">
        <v>107</v>
      </c>
      <c r="C42" s="105">
        <f>D42+H42+L42+P42</f>
        <v>0</v>
      </c>
      <c r="D42" s="14">
        <f>E42+F42+G42</f>
        <v>0</v>
      </c>
      <c r="E42" s="106">
        <v>0</v>
      </c>
      <c r="F42" s="106">
        <v>0</v>
      </c>
      <c r="G42" s="106">
        <v>0</v>
      </c>
      <c r="H42" s="14">
        <f t="shared" si="2"/>
        <v>0</v>
      </c>
      <c r="I42" s="106"/>
      <c r="J42" s="106">
        <v>0</v>
      </c>
      <c r="K42" s="106">
        <v>0</v>
      </c>
      <c r="L42" s="105">
        <f t="shared" si="3"/>
        <v>0</v>
      </c>
      <c r="M42" s="106">
        <v>0</v>
      </c>
      <c r="N42" s="106">
        <v>0</v>
      </c>
      <c r="O42" s="106">
        <v>0</v>
      </c>
      <c r="P42" s="105">
        <f t="shared" si="5"/>
        <v>0</v>
      </c>
      <c r="Q42" s="106">
        <v>0</v>
      </c>
      <c r="R42" s="106">
        <v>0</v>
      </c>
      <c r="S42" s="106">
        <v>0</v>
      </c>
    </row>
    <row r="43" spans="1:19" x14ac:dyDescent="0.2">
      <c r="A43" s="50">
        <v>3</v>
      </c>
      <c r="B43" s="39" t="s">
        <v>108</v>
      </c>
      <c r="C43" s="105">
        <f t="shared" ref="C43:C55" si="6">D43+H43+L43+P43</f>
        <v>7000</v>
      </c>
      <c r="D43" s="14">
        <f>E43+F43+G43</f>
        <v>3500</v>
      </c>
      <c r="E43" s="34">
        <v>0</v>
      </c>
      <c r="F43" s="34">
        <v>0</v>
      </c>
      <c r="G43" s="34">
        <v>3500</v>
      </c>
      <c r="H43" s="105">
        <f t="shared" si="2"/>
        <v>0</v>
      </c>
      <c r="I43" s="106">
        <v>0</v>
      </c>
      <c r="J43" s="106">
        <v>0</v>
      </c>
      <c r="K43" s="106">
        <v>0</v>
      </c>
      <c r="L43" s="105">
        <f t="shared" si="3"/>
        <v>3500</v>
      </c>
      <c r="M43" s="106">
        <v>0</v>
      </c>
      <c r="N43" s="106">
        <v>0</v>
      </c>
      <c r="O43" s="106">
        <v>3500</v>
      </c>
      <c r="P43" s="105">
        <f t="shared" si="5"/>
        <v>0</v>
      </c>
      <c r="Q43" s="106">
        <v>0</v>
      </c>
      <c r="R43" s="106">
        <v>0</v>
      </c>
      <c r="S43" s="106">
        <v>0</v>
      </c>
    </row>
    <row r="44" spans="1:19" hidden="1" x14ac:dyDescent="0.2">
      <c r="A44" s="50">
        <v>4</v>
      </c>
      <c r="B44" s="112" t="s">
        <v>109</v>
      </c>
      <c r="C44" s="105">
        <f t="shared" si="6"/>
        <v>0</v>
      </c>
      <c r="D44" s="113">
        <f>E44+F44+G44</f>
        <v>0</v>
      </c>
      <c r="E44" s="114">
        <v>0</v>
      </c>
      <c r="F44" s="114">
        <v>0</v>
      </c>
      <c r="G44" s="114">
        <v>0</v>
      </c>
      <c r="H44" s="105">
        <f t="shared" si="2"/>
        <v>0</v>
      </c>
      <c r="I44" s="106">
        <v>0</v>
      </c>
      <c r="J44" s="106">
        <v>0</v>
      </c>
      <c r="K44" s="106">
        <v>0</v>
      </c>
      <c r="L44" s="105">
        <f t="shared" si="3"/>
        <v>0</v>
      </c>
      <c r="M44" s="106">
        <v>0</v>
      </c>
      <c r="N44" s="106">
        <v>0</v>
      </c>
      <c r="O44" s="106">
        <v>0</v>
      </c>
      <c r="P44" s="105">
        <f t="shared" si="5"/>
        <v>0</v>
      </c>
      <c r="Q44" s="106">
        <v>0</v>
      </c>
      <c r="R44" s="106">
        <v>0</v>
      </c>
      <c r="S44" s="106">
        <v>0</v>
      </c>
    </row>
    <row r="45" spans="1:19" hidden="1" x14ac:dyDescent="0.2">
      <c r="A45" s="50">
        <v>5</v>
      </c>
      <c r="B45" s="112" t="s">
        <v>110</v>
      </c>
      <c r="C45" s="105">
        <f t="shared" si="6"/>
        <v>0</v>
      </c>
      <c r="D45" s="113">
        <f>E45+F45+G45</f>
        <v>0</v>
      </c>
      <c r="E45" s="114">
        <v>0</v>
      </c>
      <c r="F45" s="114">
        <v>0</v>
      </c>
      <c r="G45" s="114">
        <v>0</v>
      </c>
      <c r="H45" s="105">
        <f t="shared" si="2"/>
        <v>0</v>
      </c>
      <c r="I45" s="106">
        <v>0</v>
      </c>
      <c r="J45" s="106">
        <v>0</v>
      </c>
      <c r="K45" s="106">
        <v>0</v>
      </c>
      <c r="L45" s="105">
        <f t="shared" si="3"/>
        <v>0</v>
      </c>
      <c r="M45" s="106">
        <v>0</v>
      </c>
      <c r="N45" s="106">
        <v>0</v>
      </c>
      <c r="O45" s="106">
        <v>0</v>
      </c>
      <c r="P45" s="105">
        <f t="shared" si="5"/>
        <v>0</v>
      </c>
      <c r="Q45" s="106">
        <v>0</v>
      </c>
      <c r="R45" s="106">
        <v>0</v>
      </c>
      <c r="S45" s="106">
        <v>0</v>
      </c>
    </row>
    <row r="46" spans="1:19" ht="16.899999999999999" customHeight="1" x14ac:dyDescent="0.2">
      <c r="A46" s="114">
        <v>4</v>
      </c>
      <c r="B46" s="39" t="s">
        <v>111</v>
      </c>
      <c r="C46" s="105">
        <f t="shared" si="6"/>
        <v>1000</v>
      </c>
      <c r="D46" s="14">
        <f t="shared" ref="D46:D52" si="7">E46+F46+G46</f>
        <v>1000</v>
      </c>
      <c r="E46" s="34">
        <v>1000</v>
      </c>
      <c r="F46" s="34">
        <v>0</v>
      </c>
      <c r="G46" s="34">
        <v>0</v>
      </c>
      <c r="H46" s="14">
        <f t="shared" si="2"/>
        <v>0</v>
      </c>
      <c r="I46" s="106">
        <v>0</v>
      </c>
      <c r="J46" s="106">
        <v>0</v>
      </c>
      <c r="K46" s="106">
        <v>0</v>
      </c>
      <c r="L46" s="14">
        <f t="shared" si="3"/>
        <v>0</v>
      </c>
      <c r="M46" s="106">
        <v>0</v>
      </c>
      <c r="N46" s="106">
        <v>0</v>
      </c>
      <c r="O46" s="106">
        <v>0</v>
      </c>
      <c r="P46" s="14">
        <f t="shared" si="5"/>
        <v>0</v>
      </c>
      <c r="Q46" s="106">
        <v>0</v>
      </c>
      <c r="R46" s="106">
        <v>0</v>
      </c>
      <c r="S46" s="106">
        <v>0</v>
      </c>
    </row>
    <row r="47" spans="1:19" hidden="1" x14ac:dyDescent="0.2">
      <c r="A47" s="103">
        <v>8</v>
      </c>
      <c r="B47" s="109" t="s">
        <v>112</v>
      </c>
      <c r="C47" s="105">
        <f t="shared" si="6"/>
        <v>0</v>
      </c>
      <c r="D47" s="14">
        <f t="shared" si="7"/>
        <v>0</v>
      </c>
      <c r="E47" s="106">
        <v>0</v>
      </c>
      <c r="F47" s="106">
        <v>0</v>
      </c>
      <c r="G47" s="106">
        <v>0</v>
      </c>
      <c r="H47" s="14">
        <f t="shared" si="2"/>
        <v>0</v>
      </c>
      <c r="I47" s="106">
        <v>0</v>
      </c>
      <c r="J47" s="106"/>
      <c r="K47" s="106">
        <v>0</v>
      </c>
      <c r="L47" s="14">
        <f t="shared" si="3"/>
        <v>0</v>
      </c>
      <c r="M47" s="106">
        <v>0</v>
      </c>
      <c r="N47" s="106">
        <v>0</v>
      </c>
      <c r="O47" s="106">
        <v>0</v>
      </c>
      <c r="P47" s="14">
        <f t="shared" si="5"/>
        <v>0</v>
      </c>
      <c r="Q47" s="106">
        <v>0</v>
      </c>
      <c r="R47" s="106">
        <v>0</v>
      </c>
      <c r="S47" s="106">
        <v>0</v>
      </c>
    </row>
    <row r="48" spans="1:19" ht="25.5" x14ac:dyDescent="0.2">
      <c r="A48" s="103">
        <v>5</v>
      </c>
      <c r="B48" s="110" t="s">
        <v>113</v>
      </c>
      <c r="C48" s="105">
        <f t="shared" si="6"/>
        <v>2000</v>
      </c>
      <c r="D48" s="14">
        <f t="shared" si="7"/>
        <v>0</v>
      </c>
      <c r="E48" s="52">
        <v>0</v>
      </c>
      <c r="F48" s="52">
        <v>0</v>
      </c>
      <c r="G48" s="52">
        <v>0</v>
      </c>
      <c r="H48" s="14">
        <f t="shared" si="2"/>
        <v>2000</v>
      </c>
      <c r="I48" s="52">
        <v>2000</v>
      </c>
      <c r="J48" s="52">
        <v>0</v>
      </c>
      <c r="K48" s="52">
        <v>0</v>
      </c>
      <c r="L48" s="14">
        <f t="shared" si="3"/>
        <v>0</v>
      </c>
      <c r="M48" s="52">
        <v>0</v>
      </c>
      <c r="N48" s="52">
        <v>0</v>
      </c>
      <c r="O48" s="52">
        <v>0</v>
      </c>
      <c r="P48" s="14">
        <f t="shared" si="5"/>
        <v>0</v>
      </c>
      <c r="Q48" s="52">
        <v>0</v>
      </c>
      <c r="R48" s="52">
        <v>0</v>
      </c>
      <c r="S48" s="52">
        <v>0</v>
      </c>
    </row>
    <row r="49" spans="1:19" ht="25.5" x14ac:dyDescent="0.2">
      <c r="A49" s="103">
        <v>6</v>
      </c>
      <c r="B49" s="109" t="s">
        <v>114</v>
      </c>
      <c r="C49" s="105">
        <f t="shared" si="6"/>
        <v>10000</v>
      </c>
      <c r="D49" s="14">
        <f t="shared" si="7"/>
        <v>0</v>
      </c>
      <c r="E49" s="106">
        <v>0</v>
      </c>
      <c r="F49" s="106">
        <v>0</v>
      </c>
      <c r="G49" s="106">
        <v>0</v>
      </c>
      <c r="H49" s="14">
        <f t="shared" si="2"/>
        <v>3000</v>
      </c>
      <c r="I49" s="106">
        <v>1000</v>
      </c>
      <c r="J49" s="106">
        <v>1000</v>
      </c>
      <c r="K49" s="106">
        <v>1000</v>
      </c>
      <c r="L49" s="14">
        <f t="shared" si="3"/>
        <v>2000</v>
      </c>
      <c r="M49" s="106">
        <v>1000</v>
      </c>
      <c r="N49" s="106">
        <v>1000</v>
      </c>
      <c r="O49" s="106">
        <v>0</v>
      </c>
      <c r="P49" s="14">
        <f t="shared" si="5"/>
        <v>5000</v>
      </c>
      <c r="Q49" s="106">
        <v>5000</v>
      </c>
      <c r="R49" s="106">
        <v>0</v>
      </c>
      <c r="S49" s="106">
        <v>0</v>
      </c>
    </row>
    <row r="50" spans="1:19" hidden="1" x14ac:dyDescent="0.2">
      <c r="A50" s="103">
        <v>11</v>
      </c>
      <c r="B50" s="39" t="s">
        <v>115</v>
      </c>
      <c r="C50" s="105">
        <f t="shared" si="6"/>
        <v>0</v>
      </c>
      <c r="D50" s="14">
        <f t="shared" si="7"/>
        <v>0</v>
      </c>
      <c r="E50" s="34">
        <v>0</v>
      </c>
      <c r="F50" s="34">
        <v>0</v>
      </c>
      <c r="G50" s="34">
        <v>0</v>
      </c>
      <c r="H50" s="14">
        <f t="shared" si="2"/>
        <v>0</v>
      </c>
      <c r="I50" s="106">
        <v>0</v>
      </c>
      <c r="J50" s="106">
        <v>0</v>
      </c>
      <c r="K50" s="106">
        <v>0</v>
      </c>
      <c r="L50" s="14">
        <f t="shared" si="3"/>
        <v>0</v>
      </c>
      <c r="M50" s="106">
        <v>0</v>
      </c>
      <c r="N50" s="106">
        <v>0</v>
      </c>
      <c r="O50" s="106">
        <v>0</v>
      </c>
      <c r="P50" s="14">
        <f t="shared" si="5"/>
        <v>0</v>
      </c>
      <c r="Q50" s="106">
        <v>0</v>
      </c>
      <c r="R50" s="106">
        <v>0</v>
      </c>
      <c r="S50" s="106">
        <v>0</v>
      </c>
    </row>
    <row r="51" spans="1:19" x14ac:dyDescent="0.2">
      <c r="A51" s="103">
        <v>7</v>
      </c>
      <c r="B51" s="35" t="s">
        <v>116</v>
      </c>
      <c r="C51" s="105">
        <f t="shared" si="6"/>
        <v>900</v>
      </c>
      <c r="D51" s="14">
        <f t="shared" si="7"/>
        <v>0</v>
      </c>
      <c r="E51" s="34">
        <v>0</v>
      </c>
      <c r="F51" s="34">
        <v>0</v>
      </c>
      <c r="G51" s="34">
        <v>0</v>
      </c>
      <c r="H51" s="14">
        <f t="shared" si="2"/>
        <v>0</v>
      </c>
      <c r="I51" s="34">
        <v>0</v>
      </c>
      <c r="J51" s="34">
        <v>0</v>
      </c>
      <c r="K51" s="34">
        <v>0</v>
      </c>
      <c r="L51" s="14">
        <f t="shared" si="3"/>
        <v>900</v>
      </c>
      <c r="M51" s="115">
        <v>900</v>
      </c>
      <c r="N51" s="115">
        <v>0</v>
      </c>
      <c r="O51" s="115">
        <v>0</v>
      </c>
      <c r="P51" s="14">
        <f t="shared" si="5"/>
        <v>0</v>
      </c>
      <c r="Q51" s="115">
        <v>0</v>
      </c>
      <c r="R51" s="115">
        <v>0</v>
      </c>
      <c r="S51" s="115">
        <v>0</v>
      </c>
    </row>
    <row r="52" spans="1:19" hidden="1" x14ac:dyDescent="0.2">
      <c r="A52" s="115">
        <v>13</v>
      </c>
      <c r="B52" s="51" t="s">
        <v>39</v>
      </c>
      <c r="C52" s="105">
        <f t="shared" si="6"/>
        <v>0</v>
      </c>
      <c r="D52" s="14">
        <f t="shared" si="7"/>
        <v>0</v>
      </c>
      <c r="E52" s="34">
        <v>0</v>
      </c>
      <c r="F52" s="34">
        <v>0</v>
      </c>
      <c r="G52" s="34">
        <v>0</v>
      </c>
      <c r="H52" s="14">
        <f t="shared" si="2"/>
        <v>0</v>
      </c>
      <c r="I52" s="34">
        <v>0</v>
      </c>
      <c r="J52" s="34">
        <v>0</v>
      </c>
      <c r="K52" s="34">
        <v>0</v>
      </c>
      <c r="L52" s="14">
        <f t="shared" si="3"/>
        <v>0</v>
      </c>
      <c r="M52" s="34">
        <v>0</v>
      </c>
      <c r="N52" s="34">
        <v>0</v>
      </c>
      <c r="O52" s="34"/>
      <c r="P52" s="14">
        <f t="shared" si="5"/>
        <v>0</v>
      </c>
      <c r="Q52" s="34"/>
      <c r="R52" s="34">
        <v>0</v>
      </c>
      <c r="S52" s="34">
        <v>0</v>
      </c>
    </row>
    <row r="53" spans="1:19" hidden="1" x14ac:dyDescent="0.2">
      <c r="A53" s="115">
        <v>14</v>
      </c>
      <c r="B53" s="116" t="s">
        <v>117</v>
      </c>
      <c r="C53" s="105">
        <f t="shared" si="6"/>
        <v>0</v>
      </c>
      <c r="D53" s="14">
        <f>E53+F53+G53</f>
        <v>0</v>
      </c>
      <c r="E53" s="34">
        <v>0</v>
      </c>
      <c r="F53" s="34">
        <v>0</v>
      </c>
      <c r="G53" s="34">
        <v>0</v>
      </c>
      <c r="H53" s="14">
        <f>I53+J53+K53</f>
        <v>0</v>
      </c>
      <c r="I53" s="34">
        <v>0</v>
      </c>
      <c r="J53" s="34">
        <v>0</v>
      </c>
      <c r="K53" s="34">
        <v>0</v>
      </c>
      <c r="L53" s="14">
        <f t="shared" si="3"/>
        <v>0</v>
      </c>
      <c r="M53" s="34">
        <v>0</v>
      </c>
      <c r="N53" s="34">
        <v>0</v>
      </c>
      <c r="O53" s="34"/>
      <c r="P53" s="14">
        <f t="shared" si="5"/>
        <v>0</v>
      </c>
      <c r="Q53" s="34">
        <v>0</v>
      </c>
      <c r="R53" s="34">
        <v>0</v>
      </c>
      <c r="S53" s="34">
        <v>0</v>
      </c>
    </row>
    <row r="54" spans="1:19" hidden="1" x14ac:dyDescent="0.2">
      <c r="A54" s="115">
        <v>15</v>
      </c>
      <c r="B54" s="116" t="s">
        <v>118</v>
      </c>
      <c r="C54" s="105">
        <f t="shared" si="6"/>
        <v>0</v>
      </c>
      <c r="D54" s="14">
        <f>E54+F54+G54</f>
        <v>0</v>
      </c>
      <c r="E54" s="34">
        <v>0</v>
      </c>
      <c r="F54" s="34">
        <v>0</v>
      </c>
      <c r="G54" s="34">
        <v>0</v>
      </c>
      <c r="H54" s="14">
        <f>I54+J54+K54</f>
        <v>0</v>
      </c>
      <c r="I54" s="106">
        <v>0</v>
      </c>
      <c r="J54" s="106"/>
      <c r="K54" s="106">
        <v>0</v>
      </c>
      <c r="L54" s="14">
        <f t="shared" si="3"/>
        <v>0</v>
      </c>
      <c r="M54" s="106">
        <v>0</v>
      </c>
      <c r="N54" s="106">
        <v>0</v>
      </c>
      <c r="O54" s="106">
        <v>0</v>
      </c>
      <c r="P54" s="14">
        <f t="shared" si="5"/>
        <v>0</v>
      </c>
      <c r="Q54" s="106">
        <v>0</v>
      </c>
      <c r="R54" s="106">
        <v>0</v>
      </c>
      <c r="S54" s="106">
        <v>0</v>
      </c>
    </row>
    <row r="55" spans="1:19" x14ac:dyDescent="0.2">
      <c r="A55" s="115">
        <v>8</v>
      </c>
      <c r="B55" s="116" t="s">
        <v>119</v>
      </c>
      <c r="C55" s="105">
        <f t="shared" si="6"/>
        <v>1380</v>
      </c>
      <c r="D55" s="14">
        <f>E55+F55+G55</f>
        <v>300</v>
      </c>
      <c r="E55" s="34">
        <v>100</v>
      </c>
      <c r="F55" s="34">
        <v>100</v>
      </c>
      <c r="G55" s="34">
        <v>100</v>
      </c>
      <c r="H55" s="14">
        <f>I55+J55+K55</f>
        <v>360</v>
      </c>
      <c r="I55" s="106">
        <v>120</v>
      </c>
      <c r="J55" s="106">
        <v>120</v>
      </c>
      <c r="K55" s="106">
        <v>120</v>
      </c>
      <c r="L55" s="14">
        <f t="shared" si="3"/>
        <v>360</v>
      </c>
      <c r="M55" s="106">
        <v>120</v>
      </c>
      <c r="N55" s="106">
        <v>120</v>
      </c>
      <c r="O55" s="106">
        <v>120</v>
      </c>
      <c r="P55" s="14">
        <f t="shared" si="5"/>
        <v>360</v>
      </c>
      <c r="Q55" s="106">
        <v>120</v>
      </c>
      <c r="R55" s="106">
        <v>120</v>
      </c>
      <c r="S55" s="106">
        <v>120</v>
      </c>
    </row>
    <row r="56" spans="1:19" ht="30.6" customHeight="1" x14ac:dyDescent="0.25">
      <c r="A56" s="2"/>
      <c r="B56" s="117"/>
      <c r="C56" s="2"/>
      <c r="D56" s="3"/>
      <c r="E56" s="2"/>
      <c r="F56" s="70"/>
      <c r="G56"/>
      <c r="H56"/>
      <c r="I56" s="71"/>
      <c r="J56" s="72"/>
      <c r="K56"/>
      <c r="L56"/>
      <c r="M56" s="71"/>
      <c r="N56"/>
      <c r="O56"/>
      <c r="P56"/>
      <c r="Q56"/>
      <c r="R56"/>
      <c r="S56" s="2"/>
    </row>
    <row r="57" spans="1:19" ht="15.75" x14ac:dyDescent="0.25">
      <c r="A57" s="2"/>
      <c r="B57" s="62"/>
      <c r="C57" s="2"/>
      <c r="D57" s="3"/>
      <c r="E57" s="2"/>
      <c r="F57" s="70"/>
      <c r="G57"/>
      <c r="H57"/>
      <c r="I57" s="71"/>
      <c r="J57"/>
      <c r="K57"/>
      <c r="L57"/>
      <c r="M57" s="71"/>
      <c r="N57"/>
      <c r="O57"/>
      <c r="P57"/>
      <c r="Q57"/>
      <c r="R57"/>
      <c r="S57" s="2"/>
    </row>
    <row r="58" spans="1:19" ht="15.75" x14ac:dyDescent="0.25">
      <c r="A58" s="2"/>
      <c r="B58" s="66"/>
      <c r="C58" s="2"/>
      <c r="D58" s="3"/>
      <c r="E58" s="2"/>
      <c r="F58" s="70"/>
      <c r="G58"/>
      <c r="H58"/>
      <c r="I58" s="71"/>
      <c r="J58" s="77"/>
      <c r="K58"/>
      <c r="L58"/>
      <c r="M58" s="71"/>
      <c r="N58"/>
      <c r="O58"/>
      <c r="P58"/>
      <c r="Q58"/>
      <c r="R58"/>
      <c r="S58" s="2"/>
    </row>
    <row r="59" spans="1:19" ht="15.75" x14ac:dyDescent="0.25">
      <c r="A59" s="2"/>
      <c r="B59" s="68"/>
      <c r="C59" s="2"/>
      <c r="D59" s="3"/>
      <c r="E59" s="2"/>
      <c r="F59" s="70"/>
      <c r="G59"/>
      <c r="H59"/>
      <c r="I59" s="71"/>
      <c r="J59"/>
      <c r="K59"/>
      <c r="L59"/>
      <c r="M59" s="71"/>
      <c r="N59"/>
      <c r="O59"/>
      <c r="P59"/>
      <c r="Q59"/>
      <c r="R59"/>
      <c r="S59" s="2"/>
    </row>
    <row r="60" spans="1:19" ht="15.75" x14ac:dyDescent="0.25">
      <c r="A60" s="2"/>
      <c r="B60" s="3"/>
      <c r="C60" s="2"/>
      <c r="D60" s="3"/>
      <c r="E60" s="2"/>
      <c r="F60" s="70"/>
      <c r="G60"/>
      <c r="H60"/>
      <c r="I60" s="71"/>
      <c r="J60" s="70"/>
      <c r="K60"/>
      <c r="L60"/>
      <c r="M60" s="71"/>
      <c r="N60"/>
      <c r="O60"/>
      <c r="P60"/>
      <c r="Q60"/>
      <c r="R60"/>
      <c r="S60" s="2"/>
    </row>
  </sheetData>
  <sheetProtection algorithmName="SHA-512" hashValue="Hs/aSlOcsQZdj3DGpE1vkvNlo5S+ODBkDUmiapqM5bXDxfaKABf38EwncG0fomh8A8c0qCyNfe7RlFGxgOxYDg==" saltValue="igEAt8+1pZbJMQ3oytubuA==" spinCount="100000" sheet="1" formatCells="0" formatColumns="0" formatRows="0" insertColumns="0" insertRows="0" insertHyperlinks="0" deleteColumns="0" deleteRows="0" sort="0" autoFilter="0" pivotTables="0"/>
  <mergeCells count="11">
    <mergeCell ref="H3:H4"/>
    <mergeCell ref="A3:A4"/>
    <mergeCell ref="B3:B4"/>
    <mergeCell ref="C3:C4"/>
    <mergeCell ref="D3:D4"/>
    <mergeCell ref="E3:G3"/>
    <mergeCell ref="I3:K3"/>
    <mergeCell ref="L3:L4"/>
    <mergeCell ref="M3:O3"/>
    <mergeCell ref="P3:P4"/>
    <mergeCell ref="Q3:S3"/>
  </mergeCells>
  <pageMargins left="0.11811023622047245" right="0.11811023622047245" top="0" bottom="0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workbookViewId="0">
      <selection activeCell="I47" sqref="I47:K47"/>
    </sheetView>
  </sheetViews>
  <sheetFormatPr defaultColWidth="8.85546875" defaultRowHeight="12.75" x14ac:dyDescent="0.2"/>
  <cols>
    <col min="1" max="1" width="9.28515625" style="1" customWidth="1"/>
    <col min="2" max="2" width="34.28515625" style="2" customWidth="1"/>
    <col min="3" max="3" width="9.140625" style="3" customWidth="1"/>
    <col min="4" max="4" width="8.28515625" style="2" customWidth="1"/>
    <col min="5" max="5" width="6.85546875" style="2" customWidth="1"/>
    <col min="6" max="6" width="8.42578125" style="2" customWidth="1"/>
    <col min="7" max="7" width="6.85546875" style="2" customWidth="1"/>
    <col min="8" max="8" width="8" style="3" customWidth="1"/>
    <col min="9" max="9" width="8.140625" style="2" customWidth="1"/>
    <col min="10" max="10" width="6.7109375" style="2" customWidth="1"/>
    <col min="11" max="11" width="6.85546875" style="2" customWidth="1"/>
    <col min="12" max="12" width="8.7109375" style="3" customWidth="1"/>
    <col min="13" max="13" width="6.7109375" style="2" customWidth="1"/>
    <col min="14" max="14" width="7" style="2" customWidth="1"/>
    <col min="15" max="15" width="8.7109375" style="2" customWidth="1"/>
    <col min="16" max="16" width="8.28515625" style="3" customWidth="1"/>
    <col min="17" max="17" width="7.85546875" style="2" customWidth="1"/>
    <col min="18" max="18" width="7.7109375" style="2" customWidth="1"/>
    <col min="19" max="19" width="8.28515625" style="2" customWidth="1"/>
    <col min="20" max="16384" width="8.85546875" style="2"/>
  </cols>
  <sheetData>
    <row r="1" spans="1:19" x14ac:dyDescent="0.2">
      <c r="E1" s="2" t="s">
        <v>0</v>
      </c>
    </row>
    <row r="2" spans="1:19" ht="7.5" customHeight="1" thickBot="1" x14ac:dyDescent="0.25"/>
    <row r="3" spans="1:19" ht="24" customHeight="1" thickBot="1" x14ac:dyDescent="0.25">
      <c r="A3" s="472"/>
      <c r="B3" s="474" t="s">
        <v>1</v>
      </c>
      <c r="C3" s="447" t="s">
        <v>2</v>
      </c>
      <c r="D3" s="447" t="s">
        <v>3</v>
      </c>
      <c r="E3" s="456" t="s">
        <v>4</v>
      </c>
      <c r="F3" s="456"/>
      <c r="G3" s="456"/>
      <c r="H3" s="447" t="s">
        <v>5</v>
      </c>
      <c r="I3" s="457" t="s">
        <v>4</v>
      </c>
      <c r="J3" s="446"/>
      <c r="K3" s="449"/>
      <c r="L3" s="447" t="s">
        <v>6</v>
      </c>
      <c r="M3" s="457" t="s">
        <v>4</v>
      </c>
      <c r="N3" s="446"/>
      <c r="O3" s="449"/>
      <c r="P3" s="447" t="s">
        <v>7</v>
      </c>
      <c r="Q3" s="457" t="s">
        <v>4</v>
      </c>
      <c r="R3" s="446"/>
      <c r="S3" s="449"/>
    </row>
    <row r="4" spans="1:19" ht="36" customHeight="1" thickBot="1" x14ac:dyDescent="0.25">
      <c r="A4" s="473"/>
      <c r="B4" s="475"/>
      <c r="C4" s="465"/>
      <c r="D4" s="465"/>
      <c r="E4" s="4" t="s">
        <v>8</v>
      </c>
      <c r="F4" s="4" t="s">
        <v>9</v>
      </c>
      <c r="G4" s="4" t="s">
        <v>10</v>
      </c>
      <c r="H4" s="465"/>
      <c r="I4" s="4" t="s">
        <v>11</v>
      </c>
      <c r="J4" s="4" t="s">
        <v>12</v>
      </c>
      <c r="K4" s="4" t="s">
        <v>13</v>
      </c>
      <c r="L4" s="465"/>
      <c r="M4" s="4" t="s">
        <v>14</v>
      </c>
      <c r="N4" s="4" t="s">
        <v>15</v>
      </c>
      <c r="O4" s="4" t="s">
        <v>16</v>
      </c>
      <c r="P4" s="465"/>
      <c r="Q4" s="4" t="s">
        <v>17</v>
      </c>
      <c r="R4" s="4" t="s">
        <v>18</v>
      </c>
      <c r="S4" s="4" t="s">
        <v>19</v>
      </c>
    </row>
    <row r="5" spans="1:19" ht="36" customHeight="1" x14ac:dyDescent="0.2">
      <c r="A5" s="5" t="s">
        <v>20</v>
      </c>
      <c r="B5" s="6" t="s">
        <v>21</v>
      </c>
      <c r="C5" s="7">
        <f t="shared" ref="C5:C22" si="0">D5+H5+L5+P5</f>
        <v>69516</v>
      </c>
      <c r="D5" s="7">
        <f t="shared" ref="D5:D22" si="1">E5+F5+G5</f>
        <v>20815</v>
      </c>
      <c r="E5" s="7">
        <f>E6</f>
        <v>14159</v>
      </c>
      <c r="F5" s="7">
        <f>F6</f>
        <v>3078</v>
      </c>
      <c r="G5" s="7">
        <f>G6</f>
        <v>3578</v>
      </c>
      <c r="H5" s="7">
        <f t="shared" ref="H5:H47" si="2">I5+J5+K5</f>
        <v>14639</v>
      </c>
      <c r="I5" s="7">
        <f>I6</f>
        <v>7708</v>
      </c>
      <c r="J5" s="7">
        <f>J6</f>
        <v>3853</v>
      </c>
      <c r="K5" s="7">
        <f>K6</f>
        <v>3078</v>
      </c>
      <c r="L5" s="7">
        <f t="shared" ref="L5:L47" si="3">M5+N5+O5</f>
        <v>18864</v>
      </c>
      <c r="M5" s="7">
        <f>M6</f>
        <v>12708</v>
      </c>
      <c r="N5" s="7">
        <f>N6</f>
        <v>3078</v>
      </c>
      <c r="O5" s="7">
        <f>O6</f>
        <v>3078</v>
      </c>
      <c r="P5" s="7">
        <f t="shared" ref="P5:P47" si="4">Q5+R5+S5</f>
        <v>15198</v>
      </c>
      <c r="Q5" s="7">
        <f>Q6</f>
        <v>9042</v>
      </c>
      <c r="R5" s="7">
        <f>R6</f>
        <v>3078</v>
      </c>
      <c r="S5" s="7">
        <f>S6</f>
        <v>3078</v>
      </c>
    </row>
    <row r="6" spans="1:19" ht="25.5" x14ac:dyDescent="0.2">
      <c r="A6" s="8" t="s">
        <v>22</v>
      </c>
      <c r="B6" s="9" t="s">
        <v>23</v>
      </c>
      <c r="C6" s="10">
        <f t="shared" si="0"/>
        <v>69516</v>
      </c>
      <c r="D6" s="10">
        <f t="shared" si="1"/>
        <v>20815</v>
      </c>
      <c r="E6" s="10">
        <f>E7+E47</f>
        <v>14159</v>
      </c>
      <c r="F6" s="10">
        <f>F7+F42+F44+F47</f>
        <v>3078</v>
      </c>
      <c r="G6" s="10">
        <f>G7+G42+G44+G47</f>
        <v>3578</v>
      </c>
      <c r="H6" s="10">
        <f t="shared" si="2"/>
        <v>14639</v>
      </c>
      <c r="I6" s="10">
        <f>I7++I42+I44+I47</f>
        <v>7708</v>
      </c>
      <c r="J6" s="10">
        <f>J7+J42+J44+J47</f>
        <v>3853</v>
      </c>
      <c r="K6" s="10">
        <f>K7+K42+K44+K47</f>
        <v>3078</v>
      </c>
      <c r="L6" s="10">
        <f t="shared" si="3"/>
        <v>18864</v>
      </c>
      <c r="M6" s="10">
        <f>M7++M42+M44+M47</f>
        <v>12708</v>
      </c>
      <c r="N6" s="10">
        <f>N7+N42+N44+N47</f>
        <v>3078</v>
      </c>
      <c r="O6" s="10">
        <f>O7+O42+O44+O47</f>
        <v>3078</v>
      </c>
      <c r="P6" s="10">
        <f>Q6+R6+S6</f>
        <v>15198</v>
      </c>
      <c r="Q6" s="10">
        <f>Q7+Q47</f>
        <v>9042</v>
      </c>
      <c r="R6" s="10">
        <f>R7+R42+R47</f>
        <v>3078</v>
      </c>
      <c r="S6" s="10">
        <f>S7+S42+S47</f>
        <v>3078</v>
      </c>
    </row>
    <row r="7" spans="1:19" ht="24.6" customHeight="1" x14ac:dyDescent="0.2">
      <c r="A7" s="11" t="s">
        <v>24</v>
      </c>
      <c r="B7" s="12" t="s">
        <v>25</v>
      </c>
      <c r="C7" s="13">
        <f t="shared" si="0"/>
        <v>32577</v>
      </c>
      <c r="D7" s="14">
        <f t="shared" si="1"/>
        <v>11580</v>
      </c>
      <c r="E7" s="13">
        <f>E8+E38</f>
        <v>11080</v>
      </c>
      <c r="F7" s="13">
        <f>F8+F38</f>
        <v>0</v>
      </c>
      <c r="G7" s="13">
        <f>G8+G38</f>
        <v>500</v>
      </c>
      <c r="H7" s="13">
        <f t="shared" si="2"/>
        <v>5405</v>
      </c>
      <c r="I7" s="13">
        <f>I8+I38</f>
        <v>4630</v>
      </c>
      <c r="J7" s="13">
        <f>J8+J38</f>
        <v>775</v>
      </c>
      <c r="K7" s="13">
        <f>K8+K38</f>
        <v>0</v>
      </c>
      <c r="L7" s="13">
        <f>M7+N7+O7</f>
        <v>9630</v>
      </c>
      <c r="M7" s="13">
        <f>M8+M38</f>
        <v>9630</v>
      </c>
      <c r="N7" s="13">
        <f>N8+N38</f>
        <v>0</v>
      </c>
      <c r="O7" s="13">
        <f>O8+O38</f>
        <v>0</v>
      </c>
      <c r="P7" s="13">
        <f>Q7+R7+S7</f>
        <v>5962</v>
      </c>
      <c r="Q7" s="13">
        <f>Q8+Q38+Q42</f>
        <v>5962</v>
      </c>
      <c r="R7" s="13">
        <f>R8+R38</f>
        <v>0</v>
      </c>
      <c r="S7" s="13">
        <f>S8+S38</f>
        <v>0</v>
      </c>
    </row>
    <row r="8" spans="1:19" s="3" customFormat="1" ht="25.9" customHeight="1" x14ac:dyDescent="0.2">
      <c r="A8" s="15" t="s">
        <v>26</v>
      </c>
      <c r="B8" s="16" t="s">
        <v>27</v>
      </c>
      <c r="C8" s="13">
        <f t="shared" si="0"/>
        <v>21725</v>
      </c>
      <c r="D8" s="14">
        <f t="shared" si="1"/>
        <v>9200</v>
      </c>
      <c r="E8" s="13">
        <f>SUM(E9:E37)</f>
        <v>8700</v>
      </c>
      <c r="F8" s="13">
        <f>SUM(F9:F37)</f>
        <v>0</v>
      </c>
      <c r="G8" s="13">
        <f>SUM(G9:G37)</f>
        <v>500</v>
      </c>
      <c r="H8" s="13">
        <f t="shared" si="2"/>
        <v>3025</v>
      </c>
      <c r="I8" s="13">
        <f>SUM(I9:I37)</f>
        <v>2250</v>
      </c>
      <c r="J8" s="13">
        <f>SUM(J9:J37)</f>
        <v>775</v>
      </c>
      <c r="K8" s="13">
        <f>SUM(K9:K37)</f>
        <v>0</v>
      </c>
      <c r="L8" s="13">
        <f t="shared" si="3"/>
        <v>7250</v>
      </c>
      <c r="M8" s="13">
        <f>SUM(M9:M37)</f>
        <v>7250</v>
      </c>
      <c r="N8" s="13">
        <f>SUM(N9:N37)</f>
        <v>0</v>
      </c>
      <c r="O8" s="13">
        <f>SUM(O9:O37)</f>
        <v>0</v>
      </c>
      <c r="P8" s="13">
        <f t="shared" si="4"/>
        <v>2250</v>
      </c>
      <c r="Q8" s="13">
        <f>SUM(Q9:Q37)</f>
        <v>2250</v>
      </c>
      <c r="R8" s="13">
        <f>SUM(R9:R37)</f>
        <v>0</v>
      </c>
      <c r="S8" s="13">
        <f>SUM(S9:S37)</f>
        <v>0</v>
      </c>
    </row>
    <row r="9" spans="1:19" s="21" customFormat="1" ht="16.149999999999999" hidden="1" customHeight="1" x14ac:dyDescent="0.2">
      <c r="A9" s="17">
        <v>1</v>
      </c>
      <c r="B9" s="18" t="s">
        <v>28</v>
      </c>
      <c r="C9" s="19">
        <f t="shared" si="0"/>
        <v>0</v>
      </c>
      <c r="D9" s="20">
        <f t="shared" si="1"/>
        <v>0</v>
      </c>
      <c r="E9" s="20">
        <v>0</v>
      </c>
      <c r="F9" s="20">
        <v>0</v>
      </c>
      <c r="G9" s="20">
        <v>0</v>
      </c>
      <c r="H9" s="19">
        <f t="shared" si="2"/>
        <v>0</v>
      </c>
      <c r="I9" s="20">
        <v>0</v>
      </c>
      <c r="J9" s="20">
        <v>0</v>
      </c>
      <c r="K9" s="20">
        <v>0</v>
      </c>
      <c r="L9" s="19">
        <f t="shared" si="3"/>
        <v>0</v>
      </c>
      <c r="M9" s="20">
        <v>0</v>
      </c>
      <c r="N9" s="20">
        <v>0</v>
      </c>
      <c r="O9" s="20">
        <v>0</v>
      </c>
      <c r="P9" s="19">
        <f t="shared" si="4"/>
        <v>0</v>
      </c>
      <c r="Q9" s="20">
        <v>0</v>
      </c>
      <c r="R9" s="20">
        <v>0</v>
      </c>
      <c r="S9" s="20">
        <v>0</v>
      </c>
    </row>
    <row r="10" spans="1:19" s="21" customFormat="1" ht="25.9" hidden="1" customHeight="1" x14ac:dyDescent="0.2">
      <c r="A10" s="17">
        <v>2</v>
      </c>
      <c r="B10" s="18" t="s">
        <v>29</v>
      </c>
      <c r="C10" s="19">
        <f t="shared" si="0"/>
        <v>0</v>
      </c>
      <c r="D10" s="20">
        <f t="shared" si="1"/>
        <v>0</v>
      </c>
      <c r="E10" s="20">
        <v>0</v>
      </c>
      <c r="F10" s="20">
        <v>0</v>
      </c>
      <c r="G10" s="20">
        <v>0</v>
      </c>
      <c r="H10" s="19">
        <f t="shared" si="2"/>
        <v>0</v>
      </c>
      <c r="I10" s="20">
        <v>0</v>
      </c>
      <c r="J10" s="20"/>
      <c r="K10" s="20">
        <v>0</v>
      </c>
      <c r="L10" s="19">
        <f t="shared" si="3"/>
        <v>0</v>
      </c>
      <c r="M10" s="20"/>
      <c r="N10" s="20"/>
      <c r="O10" s="20">
        <v>0</v>
      </c>
      <c r="P10" s="19">
        <f t="shared" si="4"/>
        <v>0</v>
      </c>
      <c r="Q10" s="20"/>
      <c r="R10" s="20"/>
      <c r="S10" s="20"/>
    </row>
    <row r="11" spans="1:19" s="21" customFormat="1" ht="14.45" hidden="1" customHeight="1" x14ac:dyDescent="0.2">
      <c r="A11" s="17">
        <v>3</v>
      </c>
      <c r="B11" s="18" t="s">
        <v>30</v>
      </c>
      <c r="C11" s="19">
        <f t="shared" si="0"/>
        <v>0</v>
      </c>
      <c r="D11" s="20">
        <f t="shared" si="1"/>
        <v>0</v>
      </c>
      <c r="E11" s="20">
        <v>0</v>
      </c>
      <c r="F11" s="20">
        <v>0</v>
      </c>
      <c r="G11" s="20">
        <v>0</v>
      </c>
      <c r="H11" s="19">
        <f t="shared" si="2"/>
        <v>0</v>
      </c>
      <c r="I11" s="20">
        <v>0</v>
      </c>
      <c r="J11" s="20">
        <v>0</v>
      </c>
      <c r="K11" s="20">
        <v>0</v>
      </c>
      <c r="L11" s="19">
        <f t="shared" si="3"/>
        <v>0</v>
      </c>
      <c r="M11" s="20">
        <v>0</v>
      </c>
      <c r="N11" s="20">
        <v>0</v>
      </c>
      <c r="O11" s="20">
        <v>0</v>
      </c>
      <c r="P11" s="19">
        <f t="shared" si="4"/>
        <v>0</v>
      </c>
      <c r="Q11" s="20">
        <v>0</v>
      </c>
      <c r="R11" s="20">
        <v>0</v>
      </c>
      <c r="S11" s="20">
        <v>0</v>
      </c>
    </row>
    <row r="12" spans="1:19" s="21" customFormat="1" ht="14.45" hidden="1" customHeight="1" x14ac:dyDescent="0.2">
      <c r="A12" s="17">
        <v>4</v>
      </c>
      <c r="B12" s="18" t="s">
        <v>31</v>
      </c>
      <c r="C12" s="19">
        <f t="shared" si="0"/>
        <v>0</v>
      </c>
      <c r="D12" s="20">
        <f t="shared" si="1"/>
        <v>0</v>
      </c>
      <c r="E12" s="20">
        <v>0</v>
      </c>
      <c r="F12" s="20">
        <v>0</v>
      </c>
      <c r="G12" s="20">
        <v>0</v>
      </c>
      <c r="H12" s="19">
        <f t="shared" si="2"/>
        <v>0</v>
      </c>
      <c r="I12" s="20">
        <v>0</v>
      </c>
      <c r="J12" s="20">
        <v>0</v>
      </c>
      <c r="K12" s="20">
        <v>0</v>
      </c>
      <c r="L12" s="19">
        <f t="shared" si="3"/>
        <v>0</v>
      </c>
      <c r="M12" s="20">
        <v>0</v>
      </c>
      <c r="N12" s="20">
        <v>0</v>
      </c>
      <c r="O12" s="20">
        <v>0</v>
      </c>
      <c r="P12" s="19">
        <f t="shared" si="4"/>
        <v>0</v>
      </c>
      <c r="Q12" s="20">
        <v>0</v>
      </c>
      <c r="R12" s="20">
        <v>0</v>
      </c>
      <c r="S12" s="20">
        <v>0</v>
      </c>
    </row>
    <row r="13" spans="1:19" s="21" customFormat="1" ht="14.45" hidden="1" customHeight="1" x14ac:dyDescent="0.2">
      <c r="A13" s="17">
        <v>5</v>
      </c>
      <c r="B13" s="18" t="s">
        <v>32</v>
      </c>
      <c r="C13" s="19">
        <f t="shared" si="0"/>
        <v>0</v>
      </c>
      <c r="D13" s="20">
        <f t="shared" si="1"/>
        <v>0</v>
      </c>
      <c r="E13" s="20">
        <v>0</v>
      </c>
      <c r="F13" s="20">
        <v>0</v>
      </c>
      <c r="G13" s="20">
        <v>0</v>
      </c>
      <c r="H13" s="19">
        <f t="shared" si="2"/>
        <v>0</v>
      </c>
      <c r="I13" s="20">
        <v>0</v>
      </c>
      <c r="J13" s="20">
        <v>0</v>
      </c>
      <c r="K13" s="20">
        <v>0</v>
      </c>
      <c r="L13" s="19">
        <f t="shared" si="3"/>
        <v>0</v>
      </c>
      <c r="M13" s="20">
        <v>0</v>
      </c>
      <c r="N13" s="20">
        <v>0</v>
      </c>
      <c r="O13" s="20">
        <v>0</v>
      </c>
      <c r="P13" s="19">
        <f t="shared" si="4"/>
        <v>0</v>
      </c>
      <c r="Q13" s="20">
        <v>0</v>
      </c>
      <c r="R13" s="20">
        <v>0</v>
      </c>
      <c r="S13" s="20">
        <v>0</v>
      </c>
    </row>
    <row r="14" spans="1:19" s="21" customFormat="1" ht="30.75" hidden="1" customHeight="1" x14ac:dyDescent="0.2">
      <c r="A14" s="17">
        <v>7</v>
      </c>
      <c r="B14" s="18" t="s">
        <v>33</v>
      </c>
      <c r="C14" s="19">
        <f t="shared" si="0"/>
        <v>0</v>
      </c>
      <c r="D14" s="20">
        <f t="shared" si="1"/>
        <v>0</v>
      </c>
      <c r="E14" s="20">
        <v>0</v>
      </c>
      <c r="F14" s="20">
        <v>0</v>
      </c>
      <c r="G14" s="20">
        <v>0</v>
      </c>
      <c r="H14" s="19">
        <f t="shared" si="2"/>
        <v>0</v>
      </c>
      <c r="I14" s="20">
        <v>0</v>
      </c>
      <c r="J14" s="20">
        <v>0</v>
      </c>
      <c r="K14" s="20">
        <v>0</v>
      </c>
      <c r="L14" s="19">
        <f t="shared" si="3"/>
        <v>0</v>
      </c>
      <c r="M14" s="20">
        <v>0</v>
      </c>
      <c r="N14" s="20">
        <v>0</v>
      </c>
      <c r="O14" s="20">
        <v>0</v>
      </c>
      <c r="P14" s="19">
        <f t="shared" si="4"/>
        <v>0</v>
      </c>
      <c r="Q14" s="20">
        <v>0</v>
      </c>
      <c r="R14" s="20">
        <v>0</v>
      </c>
      <c r="S14" s="20">
        <v>0</v>
      </c>
    </row>
    <row r="15" spans="1:19" s="21" customFormat="1" ht="28.5" hidden="1" customHeight="1" x14ac:dyDescent="0.2">
      <c r="A15" s="17">
        <v>8</v>
      </c>
      <c r="B15" s="18" t="s">
        <v>34</v>
      </c>
      <c r="C15" s="19">
        <f t="shared" si="0"/>
        <v>0</v>
      </c>
      <c r="D15" s="20">
        <f t="shared" si="1"/>
        <v>0</v>
      </c>
      <c r="E15" s="20">
        <v>0</v>
      </c>
      <c r="F15" s="20">
        <v>0</v>
      </c>
      <c r="G15" s="20">
        <v>0</v>
      </c>
      <c r="H15" s="19">
        <f t="shared" si="2"/>
        <v>0</v>
      </c>
      <c r="I15" s="20">
        <v>0</v>
      </c>
      <c r="J15" s="20">
        <v>0</v>
      </c>
      <c r="K15" s="20">
        <v>0</v>
      </c>
      <c r="L15" s="19">
        <f t="shared" si="3"/>
        <v>0</v>
      </c>
      <c r="M15" s="20">
        <v>0</v>
      </c>
      <c r="N15" s="20">
        <v>0</v>
      </c>
      <c r="O15" s="20">
        <v>0</v>
      </c>
      <c r="P15" s="19">
        <f t="shared" si="4"/>
        <v>0</v>
      </c>
      <c r="Q15" s="20">
        <v>0</v>
      </c>
      <c r="R15" s="20">
        <v>0</v>
      </c>
      <c r="S15" s="20">
        <v>0</v>
      </c>
    </row>
    <row r="16" spans="1:19" s="21" customFormat="1" ht="27.6" hidden="1" customHeight="1" x14ac:dyDescent="0.2">
      <c r="A16" s="17">
        <v>9</v>
      </c>
      <c r="B16" s="22" t="s">
        <v>35</v>
      </c>
      <c r="C16" s="19">
        <f t="shared" si="0"/>
        <v>0</v>
      </c>
      <c r="D16" s="20">
        <f t="shared" si="1"/>
        <v>0</v>
      </c>
      <c r="E16" s="20">
        <v>0</v>
      </c>
      <c r="F16" s="20">
        <v>0</v>
      </c>
      <c r="G16" s="20">
        <v>0</v>
      </c>
      <c r="H16" s="19">
        <f t="shared" si="2"/>
        <v>0</v>
      </c>
      <c r="I16" s="20">
        <v>0</v>
      </c>
      <c r="J16" s="20">
        <v>0</v>
      </c>
      <c r="K16" s="20">
        <v>0</v>
      </c>
      <c r="L16" s="19">
        <f t="shared" si="3"/>
        <v>0</v>
      </c>
      <c r="M16" s="20">
        <v>0</v>
      </c>
      <c r="N16" s="20">
        <v>0</v>
      </c>
      <c r="O16" s="20">
        <v>0</v>
      </c>
      <c r="P16" s="19">
        <f t="shared" si="4"/>
        <v>0</v>
      </c>
      <c r="Q16" s="20">
        <v>0</v>
      </c>
      <c r="R16" s="20">
        <v>0</v>
      </c>
      <c r="S16" s="20">
        <v>0</v>
      </c>
    </row>
    <row r="17" spans="1:19" s="21" customFormat="1" ht="15.6" hidden="1" customHeight="1" x14ac:dyDescent="0.2">
      <c r="A17" s="17">
        <v>10</v>
      </c>
      <c r="B17" s="22" t="s">
        <v>36</v>
      </c>
      <c r="C17" s="19">
        <f t="shared" si="0"/>
        <v>0</v>
      </c>
      <c r="D17" s="20">
        <f t="shared" si="1"/>
        <v>0</v>
      </c>
      <c r="E17" s="20">
        <v>0</v>
      </c>
      <c r="F17" s="20">
        <v>0</v>
      </c>
      <c r="G17" s="20">
        <v>0</v>
      </c>
      <c r="H17" s="19">
        <f t="shared" si="2"/>
        <v>0</v>
      </c>
      <c r="I17" s="20">
        <v>0</v>
      </c>
      <c r="J17" s="20">
        <v>0</v>
      </c>
      <c r="K17" s="20">
        <v>0</v>
      </c>
      <c r="L17" s="19">
        <f t="shared" si="3"/>
        <v>0</v>
      </c>
      <c r="M17" s="20">
        <v>0</v>
      </c>
      <c r="N17" s="20">
        <v>0</v>
      </c>
      <c r="O17" s="20">
        <v>0</v>
      </c>
      <c r="P17" s="19">
        <f t="shared" si="4"/>
        <v>0</v>
      </c>
      <c r="Q17" s="20">
        <v>0</v>
      </c>
      <c r="R17" s="20">
        <v>0</v>
      </c>
      <c r="S17" s="20">
        <v>0</v>
      </c>
    </row>
    <row r="18" spans="1:19" s="21" customFormat="1" ht="26.45" hidden="1" customHeight="1" x14ac:dyDescent="0.2">
      <c r="A18" s="17">
        <v>10</v>
      </c>
      <c r="B18" s="23" t="s">
        <v>37</v>
      </c>
      <c r="C18" s="19">
        <f t="shared" si="0"/>
        <v>0</v>
      </c>
      <c r="D18" s="20">
        <f t="shared" si="1"/>
        <v>0</v>
      </c>
      <c r="E18" s="20">
        <v>0</v>
      </c>
      <c r="F18" s="20">
        <v>0</v>
      </c>
      <c r="G18" s="20">
        <v>0</v>
      </c>
      <c r="H18" s="19">
        <f t="shared" si="2"/>
        <v>0</v>
      </c>
      <c r="I18" s="20">
        <v>0</v>
      </c>
      <c r="J18" s="20">
        <v>0</v>
      </c>
      <c r="K18" s="20">
        <v>0</v>
      </c>
      <c r="L18" s="19">
        <f t="shared" si="3"/>
        <v>0</v>
      </c>
      <c r="M18" s="20">
        <v>0</v>
      </c>
      <c r="N18" s="20">
        <v>0</v>
      </c>
      <c r="O18" s="20">
        <v>0</v>
      </c>
      <c r="P18" s="19">
        <f t="shared" si="4"/>
        <v>0</v>
      </c>
      <c r="Q18" s="20">
        <v>0</v>
      </c>
      <c r="R18" s="20">
        <v>0</v>
      </c>
      <c r="S18" s="20">
        <v>0</v>
      </c>
    </row>
    <row r="19" spans="1:19" s="21" customFormat="1" ht="30.75" hidden="1" customHeight="1" x14ac:dyDescent="0.2">
      <c r="A19" s="17">
        <v>12</v>
      </c>
      <c r="B19" s="23" t="s">
        <v>38</v>
      </c>
      <c r="C19" s="19">
        <f t="shared" si="0"/>
        <v>0</v>
      </c>
      <c r="D19" s="20">
        <f t="shared" si="1"/>
        <v>0</v>
      </c>
      <c r="E19" s="20">
        <v>0</v>
      </c>
      <c r="F19" s="20">
        <v>0</v>
      </c>
      <c r="G19" s="20">
        <v>0</v>
      </c>
      <c r="H19" s="19">
        <f t="shared" si="2"/>
        <v>0</v>
      </c>
      <c r="I19" s="20">
        <v>0</v>
      </c>
      <c r="J19" s="20">
        <v>0</v>
      </c>
      <c r="K19" s="20">
        <v>0</v>
      </c>
      <c r="L19" s="19">
        <f t="shared" si="3"/>
        <v>0</v>
      </c>
      <c r="M19" s="20">
        <v>0</v>
      </c>
      <c r="N19" s="20">
        <v>0</v>
      </c>
      <c r="O19" s="20">
        <v>0</v>
      </c>
      <c r="P19" s="19">
        <f t="shared" si="4"/>
        <v>0</v>
      </c>
      <c r="Q19" s="20">
        <v>0</v>
      </c>
      <c r="R19" s="20">
        <v>0</v>
      </c>
      <c r="S19" s="20">
        <v>0</v>
      </c>
    </row>
    <row r="20" spans="1:19" s="24" customFormat="1" ht="17.45" hidden="1" customHeight="1" x14ac:dyDescent="0.2">
      <c r="A20" s="17">
        <v>3</v>
      </c>
      <c r="B20" s="23" t="s">
        <v>39</v>
      </c>
      <c r="C20" s="19">
        <f t="shared" si="0"/>
        <v>0</v>
      </c>
      <c r="D20" s="20">
        <f t="shared" si="1"/>
        <v>0</v>
      </c>
      <c r="E20" s="20">
        <v>0</v>
      </c>
      <c r="F20" s="20">
        <v>0</v>
      </c>
      <c r="G20" s="20">
        <v>0</v>
      </c>
      <c r="H20" s="19">
        <f t="shared" si="2"/>
        <v>0</v>
      </c>
      <c r="I20" s="20"/>
      <c r="J20" s="20"/>
      <c r="K20" s="20"/>
      <c r="L20" s="19">
        <f t="shared" si="3"/>
        <v>0</v>
      </c>
      <c r="M20" s="20"/>
      <c r="N20" s="20"/>
      <c r="O20" s="20"/>
      <c r="P20" s="19">
        <f t="shared" si="4"/>
        <v>0</v>
      </c>
      <c r="Q20" s="20">
        <v>0</v>
      </c>
      <c r="R20" s="20"/>
      <c r="S20" s="20"/>
    </row>
    <row r="21" spans="1:19" s="24" customFormat="1" ht="15.6" hidden="1" customHeight="1" x14ac:dyDescent="0.2">
      <c r="A21" s="17">
        <v>17</v>
      </c>
      <c r="B21" s="23"/>
      <c r="C21" s="19">
        <f t="shared" si="0"/>
        <v>0</v>
      </c>
      <c r="D21" s="20">
        <f t="shared" si="1"/>
        <v>0</v>
      </c>
      <c r="E21" s="20">
        <v>0</v>
      </c>
      <c r="F21" s="20">
        <v>0</v>
      </c>
      <c r="G21" s="20">
        <v>0</v>
      </c>
      <c r="H21" s="19">
        <f t="shared" si="2"/>
        <v>0</v>
      </c>
      <c r="I21" s="20">
        <v>0</v>
      </c>
      <c r="J21" s="20">
        <v>0</v>
      </c>
      <c r="K21" s="20">
        <v>0</v>
      </c>
      <c r="L21" s="19">
        <f t="shared" si="3"/>
        <v>0</v>
      </c>
      <c r="M21" s="20">
        <v>0</v>
      </c>
      <c r="N21" s="20">
        <v>0</v>
      </c>
      <c r="O21" s="20">
        <v>0</v>
      </c>
      <c r="P21" s="19">
        <f t="shared" si="4"/>
        <v>0</v>
      </c>
      <c r="Q21" s="20">
        <v>0</v>
      </c>
      <c r="R21" s="20">
        <v>0</v>
      </c>
      <c r="S21" s="20">
        <v>0</v>
      </c>
    </row>
    <row r="22" spans="1:19" s="29" customFormat="1" ht="28.15" hidden="1" customHeight="1" x14ac:dyDescent="0.2">
      <c r="A22" s="25">
        <v>4</v>
      </c>
      <c r="B22" s="26" t="s">
        <v>40</v>
      </c>
      <c r="C22" s="27">
        <f t="shared" si="0"/>
        <v>0</v>
      </c>
      <c r="D22" s="28">
        <f t="shared" si="1"/>
        <v>0</v>
      </c>
      <c r="E22" s="28">
        <v>0</v>
      </c>
      <c r="F22" s="28">
        <v>0</v>
      </c>
      <c r="G22" s="28">
        <v>0</v>
      </c>
      <c r="H22" s="27">
        <f t="shared" si="2"/>
        <v>0</v>
      </c>
      <c r="I22" s="28">
        <v>0</v>
      </c>
      <c r="J22" s="28">
        <v>0</v>
      </c>
      <c r="K22" s="28">
        <v>0</v>
      </c>
      <c r="L22" s="27">
        <f t="shared" si="3"/>
        <v>0</v>
      </c>
      <c r="M22" s="28">
        <v>0</v>
      </c>
      <c r="N22" s="28">
        <v>0</v>
      </c>
      <c r="O22" s="28">
        <v>0</v>
      </c>
      <c r="P22" s="27">
        <f t="shared" si="4"/>
        <v>0</v>
      </c>
      <c r="Q22" s="28">
        <v>0</v>
      </c>
      <c r="R22" s="28">
        <v>0</v>
      </c>
      <c r="S22" s="28">
        <v>0</v>
      </c>
    </row>
    <row r="23" spans="1:19" s="24" customFormat="1" ht="19.149999999999999" hidden="1" customHeight="1" x14ac:dyDescent="0.2">
      <c r="A23" s="17"/>
      <c r="B23" s="30"/>
      <c r="C23" s="19"/>
      <c r="D23" s="20"/>
      <c r="E23" s="20"/>
      <c r="F23" s="20"/>
      <c r="G23" s="20"/>
      <c r="H23" s="19">
        <f t="shared" si="2"/>
        <v>0</v>
      </c>
      <c r="I23" s="20">
        <v>0</v>
      </c>
      <c r="J23" s="20">
        <v>0</v>
      </c>
      <c r="K23" s="20">
        <v>0</v>
      </c>
      <c r="L23" s="19">
        <f t="shared" si="3"/>
        <v>0</v>
      </c>
      <c r="M23" s="20">
        <v>0</v>
      </c>
      <c r="N23" s="20">
        <v>0</v>
      </c>
      <c r="O23" s="20">
        <v>0</v>
      </c>
      <c r="P23" s="19">
        <f t="shared" si="4"/>
        <v>0</v>
      </c>
      <c r="Q23" s="20">
        <v>0</v>
      </c>
      <c r="R23" s="20">
        <v>0</v>
      </c>
      <c r="S23" s="20">
        <v>0</v>
      </c>
    </row>
    <row r="24" spans="1:19" s="32" customFormat="1" ht="16.149999999999999" hidden="1" customHeight="1" x14ac:dyDescent="0.2">
      <c r="A24" s="31">
        <v>1</v>
      </c>
      <c r="C24" s="33"/>
      <c r="F24" s="34">
        <v>0</v>
      </c>
      <c r="G24" s="34">
        <v>0</v>
      </c>
      <c r="H24" s="14">
        <f t="shared" si="2"/>
        <v>0</v>
      </c>
      <c r="I24" s="34">
        <v>0</v>
      </c>
      <c r="J24" s="34">
        <v>0</v>
      </c>
      <c r="K24" s="34">
        <v>0</v>
      </c>
      <c r="L24" s="14">
        <f t="shared" si="3"/>
        <v>0</v>
      </c>
      <c r="M24" s="34">
        <v>0</v>
      </c>
      <c r="N24" s="34">
        <v>0</v>
      </c>
      <c r="O24" s="34">
        <v>0</v>
      </c>
      <c r="P24" s="14">
        <f t="shared" si="4"/>
        <v>0</v>
      </c>
      <c r="Q24" s="34">
        <v>0</v>
      </c>
      <c r="R24" s="34">
        <v>0</v>
      </c>
      <c r="S24" s="34">
        <v>0</v>
      </c>
    </row>
    <row r="25" spans="1:19" s="32" customFormat="1" ht="17.45" hidden="1" customHeight="1" x14ac:dyDescent="0.2">
      <c r="A25" s="31">
        <v>17</v>
      </c>
      <c r="B25" s="35" t="s">
        <v>41</v>
      </c>
      <c r="C25" s="14">
        <f>D25+H25+L25+P25</f>
        <v>0</v>
      </c>
      <c r="D25" s="34">
        <f>E25+F25+G25</f>
        <v>0</v>
      </c>
      <c r="E25" s="34">
        <v>0</v>
      </c>
      <c r="F25" s="34">
        <v>0</v>
      </c>
      <c r="G25" s="34">
        <v>0</v>
      </c>
      <c r="H25" s="14">
        <f t="shared" si="2"/>
        <v>0</v>
      </c>
      <c r="I25" s="34">
        <v>0</v>
      </c>
      <c r="J25" s="34">
        <v>0</v>
      </c>
      <c r="K25" s="34">
        <v>0</v>
      </c>
      <c r="L25" s="14">
        <f t="shared" si="3"/>
        <v>0</v>
      </c>
      <c r="M25" s="34">
        <v>0</v>
      </c>
      <c r="N25" s="34">
        <v>0</v>
      </c>
      <c r="O25" s="34">
        <v>0</v>
      </c>
      <c r="P25" s="14">
        <f t="shared" si="4"/>
        <v>0</v>
      </c>
      <c r="Q25" s="34">
        <v>0</v>
      </c>
      <c r="R25" s="34">
        <v>0</v>
      </c>
      <c r="S25" s="34">
        <v>0</v>
      </c>
    </row>
    <row r="26" spans="1:19" s="36" customFormat="1" ht="26.45" hidden="1" customHeight="1" x14ac:dyDescent="0.2">
      <c r="A26" s="31">
        <v>18</v>
      </c>
      <c r="B26" s="35" t="s">
        <v>42</v>
      </c>
      <c r="C26" s="14">
        <f>D26+H26+L26+P26</f>
        <v>0</v>
      </c>
      <c r="D26" s="34">
        <f>E26+F26+G26</f>
        <v>0</v>
      </c>
      <c r="E26" s="34">
        <v>0</v>
      </c>
      <c r="F26" s="34">
        <v>0</v>
      </c>
      <c r="G26" s="34">
        <v>0</v>
      </c>
      <c r="H26" s="14">
        <f t="shared" si="2"/>
        <v>0</v>
      </c>
      <c r="I26" s="34">
        <v>0</v>
      </c>
      <c r="J26" s="34">
        <v>0</v>
      </c>
      <c r="K26" s="34">
        <v>0</v>
      </c>
      <c r="L26" s="14">
        <f t="shared" si="3"/>
        <v>0</v>
      </c>
      <c r="M26" s="34">
        <v>0</v>
      </c>
      <c r="N26" s="34">
        <v>0</v>
      </c>
      <c r="O26" s="34">
        <v>0</v>
      </c>
      <c r="P26" s="14">
        <f t="shared" si="4"/>
        <v>0</v>
      </c>
      <c r="Q26" s="34">
        <v>0</v>
      </c>
      <c r="R26" s="34">
        <v>0</v>
      </c>
      <c r="S26" s="34">
        <v>0</v>
      </c>
    </row>
    <row r="27" spans="1:19" s="36" customFormat="1" ht="19.149999999999999" hidden="1" customHeight="1" x14ac:dyDescent="0.2">
      <c r="A27" s="31">
        <v>2</v>
      </c>
      <c r="B27" s="35" t="s">
        <v>43</v>
      </c>
      <c r="C27" s="14">
        <f>D27+H27+L27+P27</f>
        <v>0</v>
      </c>
      <c r="D27" s="34">
        <f>E27+F27+G27</f>
        <v>0</v>
      </c>
      <c r="E27" s="34">
        <v>0</v>
      </c>
      <c r="F27" s="34">
        <v>0</v>
      </c>
      <c r="G27" s="34">
        <v>0</v>
      </c>
      <c r="H27" s="14">
        <f>I27+J27+K27</f>
        <v>0</v>
      </c>
      <c r="I27" s="34">
        <v>0</v>
      </c>
      <c r="J27" s="34">
        <v>0</v>
      </c>
      <c r="K27" s="34">
        <v>0</v>
      </c>
      <c r="L27" s="14">
        <f>M27+N27+O27</f>
        <v>0</v>
      </c>
      <c r="M27" s="34">
        <v>0</v>
      </c>
      <c r="N27" s="34">
        <v>0</v>
      </c>
      <c r="O27" s="34">
        <v>0</v>
      </c>
      <c r="P27" s="14">
        <f>Q27+R27+S27</f>
        <v>0</v>
      </c>
      <c r="Q27" s="34">
        <v>0</v>
      </c>
      <c r="R27" s="34">
        <v>0</v>
      </c>
      <c r="S27" s="34">
        <v>0</v>
      </c>
    </row>
    <row r="28" spans="1:19" s="36" customFormat="1" ht="19.149999999999999" hidden="1" customHeight="1" x14ac:dyDescent="0.2">
      <c r="A28" s="31">
        <v>8</v>
      </c>
      <c r="B28" s="37"/>
      <c r="C28" s="14"/>
      <c r="D28" s="34"/>
      <c r="E28" s="34"/>
      <c r="F28" s="34"/>
      <c r="G28" s="34"/>
      <c r="H28" s="14"/>
      <c r="I28" s="34"/>
      <c r="J28" s="34"/>
      <c r="K28" s="34"/>
      <c r="L28" s="14"/>
      <c r="M28" s="34"/>
      <c r="N28" s="34"/>
      <c r="O28" s="34"/>
      <c r="P28" s="14"/>
      <c r="Q28" s="34"/>
      <c r="R28" s="34"/>
      <c r="S28" s="34"/>
    </row>
    <row r="29" spans="1:19" s="36" customFormat="1" ht="24.6" hidden="1" customHeight="1" x14ac:dyDescent="0.2">
      <c r="A29" s="31">
        <v>9</v>
      </c>
      <c r="B29" s="38" t="s">
        <v>44</v>
      </c>
      <c r="C29" s="14">
        <f t="shared" ref="C29:C47" si="5">D29+H29+L29+P29</f>
        <v>0</v>
      </c>
      <c r="D29" s="34">
        <f>E29+F29+G29</f>
        <v>0</v>
      </c>
      <c r="E29" s="34">
        <v>0</v>
      </c>
      <c r="F29" s="34">
        <v>0</v>
      </c>
      <c r="G29" s="34">
        <v>0</v>
      </c>
      <c r="H29" s="14">
        <f t="shared" ref="H29:H34" si="6">I29+J29+K29</f>
        <v>0</v>
      </c>
      <c r="I29" s="34">
        <v>0</v>
      </c>
      <c r="J29" s="34">
        <v>0</v>
      </c>
      <c r="K29" s="34"/>
      <c r="L29" s="14">
        <f t="shared" ref="L29:L36" si="7">M29+N29+O29</f>
        <v>0</v>
      </c>
      <c r="M29" s="34"/>
      <c r="N29" s="34">
        <v>0</v>
      </c>
      <c r="O29" s="34">
        <v>0</v>
      </c>
      <c r="P29" s="14">
        <f t="shared" ref="P29:P36" si="8">Q29+R29+S29</f>
        <v>0</v>
      </c>
      <c r="Q29" s="34">
        <v>0</v>
      </c>
      <c r="R29" s="34">
        <v>0</v>
      </c>
      <c r="S29" s="34">
        <v>0</v>
      </c>
    </row>
    <row r="30" spans="1:19" s="36" customFormat="1" ht="26.45" customHeight="1" x14ac:dyDescent="0.2">
      <c r="A30" s="31">
        <v>1</v>
      </c>
      <c r="B30" s="35" t="s">
        <v>45</v>
      </c>
      <c r="C30" s="14">
        <f t="shared" si="5"/>
        <v>9000</v>
      </c>
      <c r="D30" s="14">
        <f>SUM(E30:G30)</f>
        <v>2250</v>
      </c>
      <c r="E30" s="34">
        <v>2250</v>
      </c>
      <c r="F30" s="34">
        <v>0</v>
      </c>
      <c r="G30" s="34">
        <v>0</v>
      </c>
      <c r="H30" s="14">
        <f t="shared" si="6"/>
        <v>2250</v>
      </c>
      <c r="I30" s="34">
        <v>2250</v>
      </c>
      <c r="J30" s="34">
        <v>0</v>
      </c>
      <c r="K30" s="34">
        <v>0</v>
      </c>
      <c r="L30" s="14">
        <f t="shared" si="7"/>
        <v>2250</v>
      </c>
      <c r="M30" s="34">
        <v>2250</v>
      </c>
      <c r="N30" s="34">
        <v>0</v>
      </c>
      <c r="O30" s="34">
        <v>0</v>
      </c>
      <c r="P30" s="14">
        <f t="shared" si="8"/>
        <v>2250</v>
      </c>
      <c r="Q30" s="34">
        <v>2250</v>
      </c>
      <c r="R30" s="34">
        <v>0</v>
      </c>
      <c r="S30" s="34">
        <v>0</v>
      </c>
    </row>
    <row r="31" spans="1:19" s="36" customFormat="1" ht="26.45" customHeight="1" x14ac:dyDescent="0.2">
      <c r="A31" s="31">
        <v>2</v>
      </c>
      <c r="B31" s="35" t="s">
        <v>46</v>
      </c>
      <c r="C31" s="14">
        <f t="shared" si="5"/>
        <v>325</v>
      </c>
      <c r="D31" s="14">
        <f t="shared" ref="D31:D47" si="9">E31+F31+G31</f>
        <v>325</v>
      </c>
      <c r="E31" s="34">
        <v>325</v>
      </c>
      <c r="F31" s="34">
        <v>0</v>
      </c>
      <c r="G31" s="34">
        <v>0</v>
      </c>
      <c r="H31" s="14">
        <f t="shared" si="6"/>
        <v>0</v>
      </c>
      <c r="I31" s="34">
        <v>0</v>
      </c>
      <c r="J31" s="34">
        <v>0</v>
      </c>
      <c r="K31" s="34">
        <v>0</v>
      </c>
      <c r="L31" s="14">
        <f t="shared" si="7"/>
        <v>0</v>
      </c>
      <c r="M31" s="34">
        <v>0</v>
      </c>
      <c r="N31" s="34">
        <v>0</v>
      </c>
      <c r="O31" s="34">
        <v>0</v>
      </c>
      <c r="P31" s="14">
        <f t="shared" si="8"/>
        <v>0</v>
      </c>
      <c r="Q31" s="34">
        <v>0</v>
      </c>
      <c r="R31" s="34">
        <v>0</v>
      </c>
      <c r="S31" s="34">
        <v>0</v>
      </c>
    </row>
    <row r="32" spans="1:19" s="36" customFormat="1" ht="28.15" customHeight="1" x14ac:dyDescent="0.2">
      <c r="A32" s="31">
        <v>3</v>
      </c>
      <c r="B32" s="38" t="s">
        <v>47</v>
      </c>
      <c r="C32" s="14">
        <f>D32+H32+L32+P32</f>
        <v>900</v>
      </c>
      <c r="D32" s="14">
        <f t="shared" si="9"/>
        <v>625</v>
      </c>
      <c r="E32" s="34">
        <v>625</v>
      </c>
      <c r="F32" s="34">
        <v>0</v>
      </c>
      <c r="G32" s="34">
        <v>0</v>
      </c>
      <c r="H32" s="14">
        <f t="shared" si="6"/>
        <v>275</v>
      </c>
      <c r="I32" s="34">
        <v>0</v>
      </c>
      <c r="J32" s="34">
        <v>275</v>
      </c>
      <c r="K32" s="34">
        <v>0</v>
      </c>
      <c r="L32" s="14">
        <f t="shared" si="7"/>
        <v>0</v>
      </c>
      <c r="M32" s="34">
        <v>0</v>
      </c>
      <c r="N32" s="34">
        <v>0</v>
      </c>
      <c r="O32" s="34">
        <v>0</v>
      </c>
      <c r="P32" s="14">
        <f t="shared" si="8"/>
        <v>0</v>
      </c>
      <c r="Q32" s="34">
        <v>0</v>
      </c>
      <c r="R32" s="34">
        <v>0</v>
      </c>
      <c r="S32" s="34">
        <v>0</v>
      </c>
    </row>
    <row r="33" spans="1:19" s="36" customFormat="1" ht="28.15" hidden="1" customHeight="1" x14ac:dyDescent="0.2">
      <c r="A33" s="31">
        <v>4</v>
      </c>
      <c r="B33" s="38" t="s">
        <v>48</v>
      </c>
      <c r="C33" s="14">
        <f t="shared" si="5"/>
        <v>0</v>
      </c>
      <c r="D33" s="14">
        <f>E33+F33+G33</f>
        <v>0</v>
      </c>
      <c r="E33" s="34">
        <v>0</v>
      </c>
      <c r="F33" s="34">
        <v>0</v>
      </c>
      <c r="G33" s="34">
        <v>0</v>
      </c>
      <c r="H33" s="14">
        <f t="shared" si="6"/>
        <v>0</v>
      </c>
      <c r="I33" s="34">
        <v>0</v>
      </c>
      <c r="J33" s="34">
        <v>0</v>
      </c>
      <c r="K33" s="34">
        <v>0</v>
      </c>
      <c r="L33" s="14">
        <f t="shared" si="7"/>
        <v>0</v>
      </c>
      <c r="M33" s="34">
        <v>0</v>
      </c>
      <c r="N33" s="34">
        <v>0</v>
      </c>
      <c r="O33" s="34">
        <v>0</v>
      </c>
      <c r="P33" s="14">
        <f t="shared" si="8"/>
        <v>0</v>
      </c>
      <c r="Q33" s="34">
        <v>0</v>
      </c>
      <c r="R33" s="34">
        <v>0</v>
      </c>
      <c r="S33" s="34">
        <v>0</v>
      </c>
    </row>
    <row r="34" spans="1:19" s="36" customFormat="1" ht="15.6" customHeight="1" x14ac:dyDescent="0.2">
      <c r="A34" s="31">
        <v>4</v>
      </c>
      <c r="B34" s="37" t="s">
        <v>49</v>
      </c>
      <c r="C34" s="14">
        <f t="shared" si="5"/>
        <v>500</v>
      </c>
      <c r="D34" s="14">
        <f>E34+F34+G34</f>
        <v>500</v>
      </c>
      <c r="E34" s="34">
        <v>500</v>
      </c>
      <c r="F34" s="34">
        <v>0</v>
      </c>
      <c r="G34" s="34">
        <v>0</v>
      </c>
      <c r="H34" s="14">
        <f t="shared" si="6"/>
        <v>0</v>
      </c>
      <c r="I34" s="34">
        <v>0</v>
      </c>
      <c r="J34" s="34">
        <v>0</v>
      </c>
      <c r="K34" s="34">
        <v>0</v>
      </c>
      <c r="L34" s="14">
        <f t="shared" si="7"/>
        <v>0</v>
      </c>
      <c r="M34" s="34">
        <v>0</v>
      </c>
      <c r="N34" s="34">
        <v>0</v>
      </c>
      <c r="O34" s="34">
        <v>0</v>
      </c>
      <c r="P34" s="14">
        <f t="shared" si="8"/>
        <v>0</v>
      </c>
      <c r="Q34" s="34">
        <v>0</v>
      </c>
      <c r="R34" s="34">
        <v>0</v>
      </c>
      <c r="S34" s="34">
        <v>0</v>
      </c>
    </row>
    <row r="35" spans="1:19" s="36" customFormat="1" ht="13.9" hidden="1" customHeight="1" x14ac:dyDescent="0.2">
      <c r="A35" s="31">
        <v>5</v>
      </c>
      <c r="B35" s="39"/>
      <c r="C35" s="14">
        <f>I35</f>
        <v>0</v>
      </c>
      <c r="D35" s="14">
        <f>E35+F35+G35</f>
        <v>0</v>
      </c>
      <c r="E35" s="34">
        <v>0</v>
      </c>
      <c r="F35" s="34">
        <v>0</v>
      </c>
      <c r="G35" s="34">
        <v>0</v>
      </c>
      <c r="H35" s="14">
        <f>I35</f>
        <v>0</v>
      </c>
      <c r="I35" s="34">
        <v>0</v>
      </c>
      <c r="J35" s="34">
        <v>0</v>
      </c>
      <c r="K35" s="34">
        <v>0</v>
      </c>
      <c r="L35" s="14">
        <f t="shared" si="7"/>
        <v>0</v>
      </c>
      <c r="M35" s="34">
        <v>0</v>
      </c>
      <c r="N35" s="34">
        <v>0</v>
      </c>
      <c r="O35" s="34">
        <v>0</v>
      </c>
      <c r="P35" s="14">
        <f t="shared" si="8"/>
        <v>0</v>
      </c>
      <c r="Q35" s="34"/>
      <c r="R35" s="34">
        <v>0</v>
      </c>
      <c r="S35" s="34">
        <v>0</v>
      </c>
    </row>
    <row r="36" spans="1:19" s="36" customFormat="1" ht="19.149999999999999" customHeight="1" x14ac:dyDescent="0.2">
      <c r="A36" s="31">
        <v>5</v>
      </c>
      <c r="B36" s="37" t="s">
        <v>50</v>
      </c>
      <c r="C36" s="14">
        <f>D36</f>
        <v>500</v>
      </c>
      <c r="D36" s="14">
        <f>E36+F36+G36</f>
        <v>500</v>
      </c>
      <c r="E36" s="34">
        <v>0</v>
      </c>
      <c r="F36" s="34">
        <v>0</v>
      </c>
      <c r="G36" s="34">
        <v>500</v>
      </c>
      <c r="H36" s="14">
        <f>I36</f>
        <v>0</v>
      </c>
      <c r="I36" s="34">
        <v>0</v>
      </c>
      <c r="J36" s="34">
        <v>500</v>
      </c>
      <c r="K36" s="34">
        <v>0</v>
      </c>
      <c r="L36" s="14">
        <f t="shared" si="7"/>
        <v>0</v>
      </c>
      <c r="M36" s="34">
        <v>0</v>
      </c>
      <c r="N36" s="34">
        <v>0</v>
      </c>
      <c r="O36" s="34">
        <v>0</v>
      </c>
      <c r="P36" s="14">
        <f t="shared" si="8"/>
        <v>0</v>
      </c>
      <c r="Q36" s="34">
        <v>0</v>
      </c>
      <c r="R36" s="34">
        <v>0</v>
      </c>
      <c r="S36" s="34">
        <v>0</v>
      </c>
    </row>
    <row r="37" spans="1:19" s="32" customFormat="1" ht="20.45" customHeight="1" x14ac:dyDescent="0.2">
      <c r="A37" s="31">
        <v>6</v>
      </c>
      <c r="B37" s="40" t="s">
        <v>51</v>
      </c>
      <c r="C37" s="14">
        <f t="shared" si="5"/>
        <v>10000</v>
      </c>
      <c r="D37" s="14">
        <f t="shared" si="9"/>
        <v>5000</v>
      </c>
      <c r="E37" s="34">
        <v>5000</v>
      </c>
      <c r="F37" s="34">
        <v>0</v>
      </c>
      <c r="G37" s="34">
        <v>0</v>
      </c>
      <c r="H37" s="14">
        <f t="shared" si="2"/>
        <v>0</v>
      </c>
      <c r="I37" s="34">
        <v>0</v>
      </c>
      <c r="J37" s="34">
        <v>0</v>
      </c>
      <c r="K37" s="34">
        <v>0</v>
      </c>
      <c r="L37" s="14">
        <f t="shared" si="3"/>
        <v>5000</v>
      </c>
      <c r="M37" s="34">
        <v>5000</v>
      </c>
      <c r="N37" s="34">
        <v>0</v>
      </c>
      <c r="O37" s="34">
        <v>0</v>
      </c>
      <c r="P37" s="14">
        <f t="shared" si="4"/>
        <v>0</v>
      </c>
      <c r="Q37" s="34">
        <v>0</v>
      </c>
      <c r="R37" s="34">
        <v>0</v>
      </c>
      <c r="S37" s="34">
        <v>0</v>
      </c>
    </row>
    <row r="38" spans="1:19" ht="21.6" customHeight="1" x14ac:dyDescent="0.2">
      <c r="A38" s="15" t="s">
        <v>52</v>
      </c>
      <c r="B38" s="41" t="s">
        <v>53</v>
      </c>
      <c r="C38" s="13">
        <f t="shared" si="5"/>
        <v>9520</v>
      </c>
      <c r="D38" s="14">
        <f t="shared" si="9"/>
        <v>2380</v>
      </c>
      <c r="E38" s="13">
        <f>E39++E40+E41</f>
        <v>2380</v>
      </c>
      <c r="F38" s="13">
        <f>F39++F40+F41</f>
        <v>0</v>
      </c>
      <c r="G38" s="13">
        <f>G39++G40+G41</f>
        <v>0</v>
      </c>
      <c r="H38" s="13">
        <f t="shared" si="2"/>
        <v>2380</v>
      </c>
      <c r="I38" s="13">
        <f>I39++I40+I41</f>
        <v>2380</v>
      </c>
      <c r="J38" s="13">
        <f>J39++J40+J41</f>
        <v>0</v>
      </c>
      <c r="K38" s="13">
        <f>K39++K40+K41</f>
        <v>0</v>
      </c>
      <c r="L38" s="13">
        <f t="shared" si="3"/>
        <v>2380</v>
      </c>
      <c r="M38" s="13">
        <f>M39++M40+M41</f>
        <v>2380</v>
      </c>
      <c r="N38" s="13">
        <f>N39++N40+N41</f>
        <v>0</v>
      </c>
      <c r="O38" s="13">
        <f>O39++O40+O41</f>
        <v>0</v>
      </c>
      <c r="P38" s="13">
        <f t="shared" si="4"/>
        <v>2380</v>
      </c>
      <c r="Q38" s="13">
        <f>Q39++Q40+Q41</f>
        <v>2380</v>
      </c>
      <c r="R38" s="13">
        <f>R39++R40+R41</f>
        <v>0</v>
      </c>
      <c r="S38" s="13">
        <f>S39++S40+S41</f>
        <v>0</v>
      </c>
    </row>
    <row r="39" spans="1:19" s="36" customFormat="1" ht="21.6" customHeight="1" x14ac:dyDescent="0.2">
      <c r="A39" s="31">
        <v>1</v>
      </c>
      <c r="B39" s="42" t="s">
        <v>54</v>
      </c>
      <c r="C39" s="14">
        <f t="shared" si="5"/>
        <v>9520</v>
      </c>
      <c r="D39" s="34">
        <f t="shared" si="9"/>
        <v>2380</v>
      </c>
      <c r="E39" s="34">
        <v>2380</v>
      </c>
      <c r="F39" s="34">
        <v>0</v>
      </c>
      <c r="G39" s="34">
        <v>0</v>
      </c>
      <c r="H39" s="14">
        <f t="shared" si="2"/>
        <v>2380</v>
      </c>
      <c r="I39" s="34">
        <v>2380</v>
      </c>
      <c r="J39" s="34">
        <v>0</v>
      </c>
      <c r="K39" s="34">
        <v>0</v>
      </c>
      <c r="L39" s="14">
        <f t="shared" si="3"/>
        <v>2380</v>
      </c>
      <c r="M39" s="34">
        <v>2380</v>
      </c>
      <c r="N39" s="34">
        <v>0</v>
      </c>
      <c r="O39" s="34">
        <v>0</v>
      </c>
      <c r="P39" s="14">
        <f t="shared" si="4"/>
        <v>2380</v>
      </c>
      <c r="Q39" s="34">
        <v>2380</v>
      </c>
      <c r="R39" s="34">
        <v>0</v>
      </c>
      <c r="S39" s="34">
        <v>0</v>
      </c>
    </row>
    <row r="40" spans="1:19" s="36" customFormat="1" ht="21.6" hidden="1" customHeight="1" x14ac:dyDescent="0.2">
      <c r="A40" s="31">
        <v>2</v>
      </c>
      <c r="B40" s="39" t="s">
        <v>55</v>
      </c>
      <c r="C40" s="14">
        <f t="shared" si="5"/>
        <v>0</v>
      </c>
      <c r="D40" s="34">
        <f>E40+F40+G40</f>
        <v>0</v>
      </c>
      <c r="E40" s="34">
        <v>0</v>
      </c>
      <c r="F40" s="34">
        <v>0</v>
      </c>
      <c r="G40" s="34">
        <v>0</v>
      </c>
      <c r="H40" s="14">
        <f>I40+J40+K40</f>
        <v>0</v>
      </c>
      <c r="I40" s="34">
        <v>0</v>
      </c>
      <c r="J40" s="34">
        <v>0</v>
      </c>
      <c r="K40" s="34">
        <v>0</v>
      </c>
      <c r="L40" s="14">
        <f>M40+N40+O40</f>
        <v>0</v>
      </c>
      <c r="M40" s="34">
        <v>0</v>
      </c>
      <c r="N40" s="34">
        <v>0</v>
      </c>
      <c r="O40" s="34">
        <v>0</v>
      </c>
      <c r="P40" s="14">
        <f>Q40+R40+S40</f>
        <v>0</v>
      </c>
      <c r="Q40" s="34">
        <v>0</v>
      </c>
      <c r="R40" s="34">
        <v>0</v>
      </c>
      <c r="S40" s="34">
        <v>0</v>
      </c>
    </row>
    <row r="41" spans="1:19" s="36" customFormat="1" ht="21.6" hidden="1" customHeight="1" x14ac:dyDescent="0.2">
      <c r="A41" s="31">
        <v>2</v>
      </c>
      <c r="B41" s="40" t="s">
        <v>56</v>
      </c>
      <c r="C41" s="14">
        <f t="shared" si="5"/>
        <v>0</v>
      </c>
      <c r="D41" s="34">
        <f t="shared" si="9"/>
        <v>0</v>
      </c>
      <c r="E41" s="34">
        <v>0</v>
      </c>
      <c r="F41" s="34">
        <v>0</v>
      </c>
      <c r="G41" s="34">
        <v>0</v>
      </c>
      <c r="H41" s="14">
        <f t="shared" si="2"/>
        <v>0</v>
      </c>
      <c r="I41" s="34">
        <v>0</v>
      </c>
      <c r="J41" s="34">
        <v>0</v>
      </c>
      <c r="K41" s="34">
        <v>0</v>
      </c>
      <c r="L41" s="14">
        <f t="shared" si="3"/>
        <v>0</v>
      </c>
      <c r="M41" s="34">
        <v>0</v>
      </c>
      <c r="N41" s="34">
        <v>0</v>
      </c>
      <c r="O41" s="34">
        <v>0</v>
      </c>
      <c r="P41" s="14">
        <f t="shared" si="4"/>
        <v>0</v>
      </c>
      <c r="Q41" s="34">
        <v>0</v>
      </c>
      <c r="R41" s="34">
        <v>0</v>
      </c>
      <c r="S41" s="34">
        <v>0</v>
      </c>
    </row>
    <row r="42" spans="1:19" ht="26.45" customHeight="1" x14ac:dyDescent="0.2">
      <c r="A42" s="43" t="s">
        <v>57</v>
      </c>
      <c r="B42" s="44" t="s">
        <v>58</v>
      </c>
      <c r="C42" s="13">
        <f t="shared" si="5"/>
        <v>1332</v>
      </c>
      <c r="D42" s="14">
        <f t="shared" si="9"/>
        <v>0</v>
      </c>
      <c r="E42" s="13">
        <f>E43</f>
        <v>0</v>
      </c>
      <c r="F42" s="14">
        <f>F43</f>
        <v>0</v>
      </c>
      <c r="G42" s="14">
        <f>G43</f>
        <v>0</v>
      </c>
      <c r="H42" s="14">
        <f t="shared" si="2"/>
        <v>0</v>
      </c>
      <c r="I42" s="14">
        <f>I43</f>
        <v>0</v>
      </c>
      <c r="J42" s="14">
        <f>J43</f>
        <v>0</v>
      </c>
      <c r="K42" s="14">
        <f>K43</f>
        <v>0</v>
      </c>
      <c r="L42" s="14">
        <f t="shared" si="3"/>
        <v>0</v>
      </c>
      <c r="M42" s="14">
        <f>M43</f>
        <v>0</v>
      </c>
      <c r="N42" s="14">
        <f>N43</f>
        <v>0</v>
      </c>
      <c r="O42" s="14">
        <f>O43</f>
        <v>0</v>
      </c>
      <c r="P42" s="14">
        <f t="shared" si="4"/>
        <v>1332</v>
      </c>
      <c r="Q42" s="14">
        <f>Q43</f>
        <v>1332</v>
      </c>
      <c r="R42" s="14">
        <f>R43</f>
        <v>0</v>
      </c>
      <c r="S42" s="14">
        <f>S43</f>
        <v>0</v>
      </c>
    </row>
    <row r="43" spans="1:19" s="36" customFormat="1" ht="18.600000000000001" customHeight="1" x14ac:dyDescent="0.2">
      <c r="A43" s="45">
        <v>1</v>
      </c>
      <c r="B43" s="46" t="s">
        <v>59</v>
      </c>
      <c r="C43" s="47">
        <f t="shared" si="5"/>
        <v>1332</v>
      </c>
      <c r="D43" s="48">
        <f t="shared" si="9"/>
        <v>0</v>
      </c>
      <c r="E43" s="48">
        <v>0</v>
      </c>
      <c r="F43" s="48">
        <v>0</v>
      </c>
      <c r="G43" s="48">
        <v>0</v>
      </c>
      <c r="H43" s="47">
        <f>I43+J43+K43</f>
        <v>0</v>
      </c>
      <c r="I43" s="48">
        <v>0</v>
      </c>
      <c r="J43" s="48">
        <v>0</v>
      </c>
      <c r="K43" s="48">
        <v>0</v>
      </c>
      <c r="L43" s="47">
        <f>M43+N43+O43</f>
        <v>0</v>
      </c>
      <c r="M43" s="48">
        <v>0</v>
      </c>
      <c r="N43" s="48">
        <v>0</v>
      </c>
      <c r="O43" s="48">
        <v>0</v>
      </c>
      <c r="P43" s="47">
        <f>Q43+R43+S43</f>
        <v>1332</v>
      </c>
      <c r="Q43" s="48">
        <v>1332</v>
      </c>
      <c r="R43" s="48">
        <v>0</v>
      </c>
      <c r="S43" s="48">
        <v>0</v>
      </c>
    </row>
    <row r="44" spans="1:19" ht="22.15" hidden="1" customHeight="1" x14ac:dyDescent="0.2">
      <c r="A44" s="15" t="s">
        <v>60</v>
      </c>
      <c r="B44" s="49" t="s">
        <v>61</v>
      </c>
      <c r="C44" s="13">
        <f>D44+H44+L44+P44</f>
        <v>0</v>
      </c>
      <c r="D44" s="14">
        <f t="shared" si="9"/>
        <v>0</v>
      </c>
      <c r="E44" s="13">
        <f>E45+E46</f>
        <v>0</v>
      </c>
      <c r="F44" s="13">
        <f>F45+F46</f>
        <v>0</v>
      </c>
      <c r="G44" s="13">
        <f>G45+G46</f>
        <v>0</v>
      </c>
      <c r="H44" s="13">
        <f>I44+J44+K44</f>
        <v>0</v>
      </c>
      <c r="I44" s="13">
        <f>I45+I46</f>
        <v>0</v>
      </c>
      <c r="J44" s="13">
        <f>J45+J46</f>
        <v>0</v>
      </c>
      <c r="K44" s="13">
        <f>K45+K46</f>
        <v>0</v>
      </c>
      <c r="L44" s="13">
        <f>M44+N44+O44</f>
        <v>0</v>
      </c>
      <c r="M44" s="13">
        <f>M45+M46</f>
        <v>0</v>
      </c>
      <c r="N44" s="13">
        <f>N45+N46</f>
        <v>0</v>
      </c>
      <c r="O44" s="13">
        <f>O45+O46</f>
        <v>0</v>
      </c>
      <c r="P44" s="13">
        <f>Q44+R44+S44</f>
        <v>0</v>
      </c>
      <c r="Q44" s="13">
        <f>Q45+Q46</f>
        <v>0</v>
      </c>
      <c r="R44" s="13">
        <f>R45+R46</f>
        <v>0</v>
      </c>
      <c r="S44" s="13">
        <f>S45+S46</f>
        <v>0</v>
      </c>
    </row>
    <row r="45" spans="1:19" ht="14.45" hidden="1" customHeight="1" x14ac:dyDescent="0.2">
      <c r="A45" s="50">
        <v>1</v>
      </c>
      <c r="B45" s="51" t="s">
        <v>62</v>
      </c>
      <c r="C45" s="14">
        <f>D45+H45+L45+P45</f>
        <v>0</v>
      </c>
      <c r="D45" s="14">
        <f t="shared" si="9"/>
        <v>0</v>
      </c>
      <c r="E45" s="34">
        <v>0</v>
      </c>
      <c r="F45" s="34">
        <v>0</v>
      </c>
      <c r="G45" s="34">
        <v>0</v>
      </c>
      <c r="H45" s="14">
        <f>I45+J45+K45</f>
        <v>0</v>
      </c>
      <c r="I45" s="34"/>
      <c r="J45" s="34">
        <v>0</v>
      </c>
      <c r="K45" s="34">
        <v>0</v>
      </c>
      <c r="L45" s="14">
        <f>M45+N45+O45</f>
        <v>0</v>
      </c>
      <c r="M45" s="34"/>
      <c r="N45" s="34">
        <v>0</v>
      </c>
      <c r="O45" s="34">
        <v>0</v>
      </c>
      <c r="P45" s="14">
        <f>Q45+R45+S45</f>
        <v>0</v>
      </c>
      <c r="Q45" s="34"/>
      <c r="R45" s="34">
        <v>0</v>
      </c>
      <c r="S45" s="34">
        <v>0</v>
      </c>
    </row>
    <row r="46" spans="1:19" ht="13.9" hidden="1" customHeight="1" x14ac:dyDescent="0.2">
      <c r="A46" s="50">
        <v>2</v>
      </c>
      <c r="B46" s="51" t="s">
        <v>63</v>
      </c>
      <c r="C46" s="13">
        <f>D46+H46+L46+P46</f>
        <v>0</v>
      </c>
      <c r="D46" s="14">
        <f t="shared" si="9"/>
        <v>0</v>
      </c>
      <c r="E46" s="52">
        <v>0</v>
      </c>
      <c r="F46" s="52">
        <v>0</v>
      </c>
      <c r="G46" s="52">
        <v>0</v>
      </c>
      <c r="H46" s="14">
        <f>I46+J46+K46</f>
        <v>0</v>
      </c>
      <c r="I46" s="52">
        <v>0</v>
      </c>
      <c r="J46" s="52">
        <v>0</v>
      </c>
      <c r="K46" s="52">
        <v>0</v>
      </c>
      <c r="L46" s="14">
        <f>M46+N46+O46</f>
        <v>0</v>
      </c>
      <c r="M46" s="52">
        <v>0</v>
      </c>
      <c r="N46" s="52">
        <v>0</v>
      </c>
      <c r="O46" s="52">
        <v>0</v>
      </c>
      <c r="P46" s="14">
        <f>Q46+R46+S46</f>
        <v>0</v>
      </c>
      <c r="Q46" s="52">
        <v>0</v>
      </c>
      <c r="R46" s="52">
        <v>0</v>
      </c>
      <c r="S46" s="52">
        <v>0</v>
      </c>
    </row>
    <row r="47" spans="1:19" s="36" customFormat="1" ht="29.45" customHeight="1" x14ac:dyDescent="0.2">
      <c r="A47" s="53" t="s">
        <v>64</v>
      </c>
      <c r="B47" s="54" t="s">
        <v>65</v>
      </c>
      <c r="C47" s="14">
        <f t="shared" si="5"/>
        <v>36939</v>
      </c>
      <c r="D47" s="14">
        <f t="shared" si="9"/>
        <v>9235</v>
      </c>
      <c r="E47" s="14">
        <v>3079</v>
      </c>
      <c r="F47" s="14">
        <v>3078</v>
      </c>
      <c r="G47" s="14">
        <v>3078</v>
      </c>
      <c r="H47" s="14">
        <f t="shared" si="2"/>
        <v>9234</v>
      </c>
      <c r="I47" s="14">
        <v>3078</v>
      </c>
      <c r="J47" s="14">
        <v>3078</v>
      </c>
      <c r="K47" s="14">
        <v>3078</v>
      </c>
      <c r="L47" s="14">
        <f t="shared" si="3"/>
        <v>9234</v>
      </c>
      <c r="M47" s="14">
        <v>3078</v>
      </c>
      <c r="N47" s="14">
        <v>3078</v>
      </c>
      <c r="O47" s="14">
        <v>3078</v>
      </c>
      <c r="P47" s="14">
        <f t="shared" si="4"/>
        <v>9236</v>
      </c>
      <c r="Q47" s="14">
        <v>3080</v>
      </c>
      <c r="R47" s="14">
        <v>3078</v>
      </c>
      <c r="S47" s="14">
        <v>3078</v>
      </c>
    </row>
    <row r="48" spans="1:19" ht="8.4499999999999993" customHeight="1" x14ac:dyDescent="0.2">
      <c r="A48" s="55"/>
      <c r="B48" s="56"/>
      <c r="C48" s="57"/>
      <c r="D48" s="58"/>
      <c r="E48" s="59"/>
      <c r="F48" s="59"/>
      <c r="G48" s="59"/>
    </row>
    <row r="49" spans="1:33" ht="13.15" customHeight="1" x14ac:dyDescent="0.2">
      <c r="A49" s="55"/>
      <c r="C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</row>
    <row r="50" spans="1:33" ht="10.15" customHeight="1" x14ac:dyDescent="0.2">
      <c r="A50" s="55"/>
      <c r="H50" s="62"/>
      <c r="I50" s="63"/>
      <c r="J50" s="64"/>
      <c r="K50" s="64"/>
      <c r="M50" s="65"/>
      <c r="Q50" s="3"/>
    </row>
    <row r="51" spans="1:33" ht="13.15" customHeight="1" x14ac:dyDescent="0.2">
      <c r="A51" s="55"/>
      <c r="C51" s="60"/>
      <c r="H51" s="66"/>
      <c r="I51" s="63"/>
      <c r="J51" s="64"/>
      <c r="K51" s="64"/>
      <c r="M51" s="65"/>
      <c r="Q51" s="67"/>
    </row>
    <row r="52" spans="1:33" ht="7.9" customHeight="1" x14ac:dyDescent="0.2">
      <c r="A52" s="55"/>
      <c r="H52" s="68"/>
      <c r="I52" s="63"/>
      <c r="J52" s="64"/>
      <c r="K52" s="64"/>
      <c r="M52" s="65"/>
      <c r="Q52" s="3"/>
    </row>
    <row r="53" spans="1:33" ht="13.9" customHeight="1" x14ac:dyDescent="0.25">
      <c r="A53" s="55"/>
      <c r="B53" s="69"/>
      <c r="C53" s="69"/>
      <c r="D53" s="69"/>
      <c r="E53" s="69"/>
      <c r="F53" s="69"/>
      <c r="Q53" s="70"/>
      <c r="U53"/>
      <c r="V53"/>
      <c r="W53" s="71"/>
      <c r="X53" s="72"/>
      <c r="Y53"/>
      <c r="Z53"/>
      <c r="AA53" s="71"/>
      <c r="AB53"/>
      <c r="AC53"/>
      <c r="AD53"/>
      <c r="AE53"/>
      <c r="AF53"/>
    </row>
    <row r="54" spans="1:33" customFormat="1" ht="15.75" x14ac:dyDescent="0.25">
      <c r="A54" s="73"/>
      <c r="B54" s="74"/>
      <c r="C54" s="73"/>
      <c r="D54" s="73"/>
      <c r="E54" s="75"/>
      <c r="F54" s="71"/>
      <c r="G54" s="2"/>
      <c r="H54" s="3"/>
      <c r="I54" s="2"/>
      <c r="J54" s="2"/>
      <c r="K54" s="2"/>
      <c r="L54" s="3"/>
      <c r="M54" s="2"/>
      <c r="N54" s="2"/>
      <c r="O54" s="2"/>
      <c r="P54" s="3"/>
      <c r="Q54" s="70"/>
      <c r="R54" s="2"/>
      <c r="S54" s="2"/>
      <c r="T54" s="2"/>
      <c r="W54" s="71"/>
      <c r="AA54" s="71"/>
      <c r="AG54" s="2"/>
    </row>
    <row r="55" spans="1:33" customFormat="1" ht="15.75" x14ac:dyDescent="0.25">
      <c r="A55" s="73"/>
      <c r="B55" s="76"/>
      <c r="C55" s="76"/>
      <c r="D55" s="76"/>
      <c r="E55" s="76"/>
      <c r="F55" s="76"/>
      <c r="G55" s="2"/>
      <c r="H55" s="3"/>
      <c r="I55" s="2"/>
      <c r="J55" s="2"/>
      <c r="K55" s="2"/>
      <c r="L55" s="3"/>
      <c r="M55" s="2"/>
      <c r="N55" s="2"/>
      <c r="O55" s="2"/>
      <c r="P55" s="3"/>
      <c r="Q55" s="70"/>
      <c r="R55" s="2"/>
      <c r="S55" s="2"/>
      <c r="T55" s="2"/>
      <c r="W55" s="71"/>
      <c r="X55" s="77"/>
      <c r="AA55" s="71"/>
      <c r="AG55" s="2"/>
    </row>
    <row r="56" spans="1:33" customFormat="1" ht="15.75" x14ac:dyDescent="0.25">
      <c r="A56" s="73"/>
      <c r="B56" s="78"/>
      <c r="C56" s="73"/>
      <c r="D56" s="73"/>
      <c r="E56" s="75"/>
      <c r="F56" s="71"/>
      <c r="G56" s="2"/>
      <c r="H56" s="3"/>
      <c r="I56" s="2"/>
      <c r="J56" s="2"/>
      <c r="K56" s="2"/>
      <c r="L56" s="3"/>
      <c r="M56" s="2"/>
      <c r="N56" s="2"/>
      <c r="O56" s="2"/>
      <c r="P56" s="3"/>
      <c r="Q56" s="70"/>
      <c r="R56" s="2"/>
      <c r="S56" s="2"/>
      <c r="T56" s="2"/>
      <c r="W56" s="71"/>
      <c r="AA56" s="71"/>
      <c r="AG56" s="2"/>
    </row>
    <row r="57" spans="1:33" customFormat="1" ht="15.75" x14ac:dyDescent="0.25">
      <c r="A57" s="73"/>
      <c r="B57" s="70"/>
      <c r="C57" s="73"/>
      <c r="D57" s="79"/>
      <c r="E57" s="80"/>
      <c r="F57" s="81"/>
      <c r="G57" s="2"/>
      <c r="H57" s="3"/>
      <c r="I57" s="2"/>
      <c r="J57" s="2"/>
      <c r="K57" s="2"/>
      <c r="L57" s="3"/>
      <c r="M57" s="2"/>
      <c r="N57" s="2"/>
      <c r="O57" s="2"/>
      <c r="P57" s="3"/>
      <c r="Q57" s="70"/>
      <c r="R57" s="2"/>
      <c r="S57" s="2"/>
      <c r="T57" s="2"/>
      <c r="W57" s="71"/>
      <c r="X57" s="70"/>
      <c r="AA57" s="71"/>
      <c r="AG57" s="2"/>
    </row>
    <row r="58" spans="1:33" customFormat="1" ht="15.75" x14ac:dyDescent="0.25">
      <c r="A58" s="73"/>
      <c r="B58" s="82"/>
      <c r="C58" s="78"/>
      <c r="D58" s="75"/>
      <c r="E58" s="75"/>
      <c r="F58" s="83"/>
      <c r="J58" s="71"/>
      <c r="N58" s="71"/>
      <c r="T58" s="2"/>
      <c r="U58" s="2"/>
    </row>
    <row r="59" spans="1:33" customFormat="1" x14ac:dyDescent="0.2">
      <c r="A59" s="73"/>
      <c r="B59" s="84"/>
      <c r="C59" s="84"/>
      <c r="D59" s="84"/>
      <c r="E59" s="84"/>
      <c r="F59" s="85"/>
      <c r="J59" s="71"/>
      <c r="N59" s="71"/>
      <c r="T59" s="2"/>
      <c r="U59" s="2"/>
    </row>
    <row r="60" spans="1:33" customFormat="1" x14ac:dyDescent="0.2">
      <c r="A60" s="73"/>
      <c r="B60" s="86"/>
      <c r="C60" s="84"/>
      <c r="D60" s="84"/>
      <c r="E60" s="84"/>
      <c r="F60" s="85"/>
      <c r="J60" s="71"/>
      <c r="N60" s="71"/>
      <c r="T60" s="2"/>
      <c r="U60" s="2"/>
    </row>
    <row r="61" spans="1:33" customFormat="1" x14ac:dyDescent="0.2">
      <c r="A61" s="73"/>
      <c r="C61" s="71"/>
      <c r="D61" s="2"/>
      <c r="E61" s="2"/>
      <c r="F61" s="2"/>
      <c r="G61" s="2"/>
      <c r="H61" s="3"/>
      <c r="I61" s="2"/>
      <c r="J61" s="2"/>
      <c r="K61" s="2"/>
      <c r="L61" s="3"/>
      <c r="M61" s="2"/>
      <c r="N61" s="2"/>
      <c r="O61" s="2"/>
      <c r="P61" s="3"/>
      <c r="Q61" s="2"/>
      <c r="R61" s="2"/>
      <c r="S61" s="2"/>
      <c r="T61" s="2"/>
      <c r="U61" s="2"/>
    </row>
  </sheetData>
  <sheetProtection algorithmName="SHA-512" hashValue="c036kPS7JV285cIQsqbKnpu8lnIV5dH2zC2I6RSzUGy3LzwvDUbvuCiPp/il1HXIKseF0JGVO0ledzkEcmHeTg==" saltValue="U83UHxfBiTN6osEkyg645w==" spinCount="100000" sheet="1" formatCells="0" formatColumns="0" formatRows="0" insertColumns="0" insertRows="0" insertHyperlinks="0" deleteColumns="0" deleteRows="0" sort="0" autoFilter="0" pivotTables="0"/>
  <mergeCells count="11">
    <mergeCell ref="H3:H4"/>
    <mergeCell ref="A3:A4"/>
    <mergeCell ref="B3:B4"/>
    <mergeCell ref="C3:C4"/>
    <mergeCell ref="D3:D4"/>
    <mergeCell ref="E3:G3"/>
    <mergeCell ref="I3:K3"/>
    <mergeCell ref="L3:L4"/>
    <mergeCell ref="M3:O3"/>
    <mergeCell ref="P3:P4"/>
    <mergeCell ref="Q3:S3"/>
  </mergeCells>
  <pageMargins left="0.19685039370078741" right="0.19685039370078741" top="0.11811023622047245" bottom="0.11811023622047245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Ремонт фонд</vt:lpstr>
      <vt:lpstr>осн ср фонд</vt:lpstr>
      <vt:lpstr>др. расх фонд</vt:lpstr>
      <vt:lpstr>оборотн ср фонд</vt:lpstr>
      <vt:lpstr>др. расх бюджет </vt:lpstr>
      <vt:lpstr>оборотн ср бюджет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Разуваева Лариса Анатольевна</dc:creator>
  <cp:lastModifiedBy>Дмитрий</cp:lastModifiedBy>
  <dcterms:created xsi:type="dcterms:W3CDTF">2021-10-25T11:49:51Z</dcterms:created>
  <dcterms:modified xsi:type="dcterms:W3CDTF">2021-10-25T12:26:41Z</dcterms:modified>
</cp:coreProperties>
</file>